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freeman/Science Park Gotland Dropbox/SPG - Allmänt/2. Inkubatorn/1. Material SPG Startup/Delbart standardmaterial/1. Affärsmodell/"/>
    </mc:Choice>
  </mc:AlternateContent>
  <xr:revisionPtr revIDLastSave="0" documentId="13_ncr:1_{38A34451-6ED7-B646-AFE0-925A1BA46824}" xr6:coauthVersionLast="47" xr6:coauthVersionMax="47" xr10:uidLastSave="{00000000-0000-0000-0000-000000000000}"/>
  <bookViews>
    <workbookView xWindow="0" yWindow="500" windowWidth="33600" windowHeight="19020" activeTab="1" xr2:uid="{00000000-000D-0000-FFFF-FFFF00000000}"/>
  </bookViews>
  <sheets>
    <sheet name="Ekonomisk prognos (SE)" sheetId="1" r:id="rId1"/>
    <sheet name="Economic forecast (EN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5" i="1" l="1"/>
  <c r="N45" i="1"/>
  <c r="M45" i="1"/>
  <c r="L45" i="1"/>
  <c r="J45" i="1"/>
  <c r="M47" i="2"/>
  <c r="N47" i="2"/>
  <c r="O47" i="2"/>
  <c r="M45" i="2"/>
  <c r="N45" i="2"/>
  <c r="O45" i="2"/>
  <c r="L45" i="2"/>
  <c r="L47" i="2" s="1"/>
  <c r="J45" i="2"/>
  <c r="J47" i="2" s="1"/>
  <c r="O37" i="2"/>
  <c r="N37" i="2"/>
  <c r="M37" i="2"/>
  <c r="L37" i="2"/>
  <c r="J37" i="2"/>
  <c r="O32" i="2"/>
  <c r="N32" i="2"/>
  <c r="M32" i="2"/>
  <c r="L32" i="2"/>
  <c r="J19" i="2"/>
  <c r="G17" i="2"/>
  <c r="G19" i="2" s="1"/>
  <c r="O6" i="2" s="1"/>
  <c r="F17" i="2"/>
  <c r="F19" i="2" s="1"/>
  <c r="N6" i="2" s="1"/>
  <c r="E17" i="2"/>
  <c r="E19" i="2" s="1"/>
  <c r="M6" i="2" s="1"/>
  <c r="D17" i="2"/>
  <c r="D19" i="2" s="1"/>
  <c r="L6" i="2" s="1"/>
  <c r="C17" i="2"/>
  <c r="C19" i="2" s="1"/>
  <c r="J6" i="2" s="1"/>
  <c r="G12" i="2"/>
  <c r="O5" i="2" s="1"/>
  <c r="F12" i="2"/>
  <c r="N5" i="2" s="1"/>
  <c r="E12" i="2"/>
  <c r="M5" i="2" s="1"/>
  <c r="D12" i="2"/>
  <c r="L5" i="2" s="1"/>
  <c r="C12" i="2"/>
  <c r="J5" i="2" s="1"/>
  <c r="G8" i="2"/>
  <c r="F8" i="2"/>
  <c r="E8" i="2"/>
  <c r="D8" i="2"/>
  <c r="C8" i="2"/>
  <c r="J3" i="2"/>
  <c r="N3" i="2" s="1"/>
  <c r="G8" i="1"/>
  <c r="F8" i="1"/>
  <c r="E8" i="1"/>
  <c r="D8" i="1"/>
  <c r="C8" i="1"/>
  <c r="G17" i="1"/>
  <c r="G19" i="1" s="1"/>
  <c r="O6" i="1" s="1"/>
  <c r="L32" i="1"/>
  <c r="M32" i="1"/>
  <c r="N32" i="1"/>
  <c r="O32" i="1"/>
  <c r="J19" i="1"/>
  <c r="L37" i="1"/>
  <c r="M37" i="1"/>
  <c r="N37" i="1"/>
  <c r="O37" i="1"/>
  <c r="J37" i="1"/>
  <c r="E17" i="1"/>
  <c r="E19" i="1" s="1"/>
  <c r="M6" i="1" s="1"/>
  <c r="F17" i="1"/>
  <c r="F19" i="1" s="1"/>
  <c r="N6" i="1" s="1"/>
  <c r="D17" i="1"/>
  <c r="D19" i="1" s="1"/>
  <c r="L6" i="1" s="1"/>
  <c r="C17" i="1"/>
  <c r="C19" i="1" s="1"/>
  <c r="J6" i="1" s="1"/>
  <c r="G12" i="1"/>
  <c r="O5" i="1" s="1"/>
  <c r="D12" i="1"/>
  <c r="L5" i="1" s="1"/>
  <c r="E12" i="1"/>
  <c r="M5" i="1" s="1"/>
  <c r="F12" i="1"/>
  <c r="N5" i="1" s="1"/>
  <c r="C12" i="1"/>
  <c r="J5" i="1" s="1"/>
  <c r="J3" i="1"/>
  <c r="O3" i="1" s="1"/>
  <c r="O7" i="2" l="1"/>
  <c r="N7" i="2"/>
  <c r="M7" i="2"/>
  <c r="L7" i="2"/>
  <c r="O3" i="2"/>
  <c r="J7" i="2"/>
  <c r="L3" i="2"/>
  <c r="M3" i="2"/>
  <c r="O7" i="1"/>
  <c r="O47" i="1" s="1"/>
  <c r="N7" i="1"/>
  <c r="N47" i="1" s="1"/>
  <c r="M7" i="1"/>
  <c r="M47" i="1" s="1"/>
  <c r="L7" i="1"/>
  <c r="L47" i="1" s="1"/>
  <c r="J7" i="1"/>
  <c r="J47" i="1" s="1"/>
  <c r="N3" i="1"/>
  <c r="L3" i="1"/>
  <c r="M3" i="1"/>
</calcChain>
</file>

<file path=xl/sharedStrings.xml><?xml version="1.0" encoding="utf-8"?>
<sst xmlns="http://schemas.openxmlformats.org/spreadsheetml/2006/main" count="112" uniqueCount="101">
  <si>
    <t>Intäkter per år</t>
  </si>
  <si>
    <t>Försäljning av varor</t>
  </si>
  <si>
    <t>Försäljning av tjänster</t>
  </si>
  <si>
    <t>Summa intäkter</t>
  </si>
  <si>
    <t xml:space="preserve">Namn: </t>
  </si>
  <si>
    <t>Science Park Gotland</t>
  </si>
  <si>
    <t>SPG Startup Budget Tool</t>
  </si>
  <si>
    <t>Budget</t>
  </si>
  <si>
    <t>Antal kunder</t>
  </si>
  <si>
    <t>Försäljning</t>
  </si>
  <si>
    <t xml:space="preserve">Pris per månad </t>
  </si>
  <si>
    <t>Pris per år</t>
  </si>
  <si>
    <t>1. Produkt</t>
  </si>
  <si>
    <t>Lönekostnader</t>
  </si>
  <si>
    <t>Grundarelön (per år)</t>
  </si>
  <si>
    <t>Anställda (per år)</t>
  </si>
  <si>
    <t>Summa löner och skatt</t>
  </si>
  <si>
    <t>Produktdesign och utveckling</t>
  </si>
  <si>
    <t>Summa löpande kostnader</t>
  </si>
  <si>
    <t>Etablering av produktion</t>
  </si>
  <si>
    <t>PR och marknadsföring</t>
  </si>
  <si>
    <t>3. Kostnader innan lansering</t>
  </si>
  <si>
    <t>4. Löpande kostnader efter lansering</t>
  </si>
  <si>
    <t>Vidareutveckling av produkt</t>
  </si>
  <si>
    <t>Certifieringar</t>
  </si>
  <si>
    <t>Logistik/transport</t>
  </si>
  <si>
    <t>IT kostnader (licens, webhotell osv)</t>
  </si>
  <si>
    <t>Hyreskostnader</t>
  </si>
  <si>
    <t>Revisör / bokföring</t>
  </si>
  <si>
    <t>Försäljningskostnader (resor, event)</t>
  </si>
  <si>
    <t>Marknadsföring (digitala, fysiskt)</t>
  </si>
  <si>
    <t>Inköp av varor (e.g. till produktion)</t>
  </si>
  <si>
    <t>2. Tjänster (Abonnemang, Support osv)</t>
  </si>
  <si>
    <t>IP-strategi (designskydd, patent osv)</t>
  </si>
  <si>
    <t>Sample company</t>
  </si>
  <si>
    <t>Guide</t>
  </si>
  <si>
    <t>2. Identifiera stora kostnader relaterade till produktetablering</t>
  </si>
  <si>
    <t>3. Räkna upp löpande kostnader efter lansering ("business as usual")</t>
  </si>
  <si>
    <t>Summa etableringskostnader</t>
  </si>
  <si>
    <t>Arbetsgivaravgifter</t>
  </si>
  <si>
    <t xml:space="preserve">Startår: </t>
  </si>
  <si>
    <t>Försäljningspris</t>
  </si>
  <si>
    <t>Varumärke, hemsida och sociala medier</t>
  </si>
  <si>
    <t>1. Börja med prissättning och prognos på produkt- och tjänsteförsäljning</t>
  </si>
  <si>
    <t>4. Reflektera över hur mycket det kostar innan ni har intäkter</t>
  </si>
  <si>
    <t xml:space="preserve">5. Reflektera över er lönsamhet och hur lång tid det tar att nå "break-even". </t>
  </si>
  <si>
    <t xml:space="preserve">Name: </t>
  </si>
  <si>
    <t xml:space="preserve">Start Year: </t>
  </si>
  <si>
    <t>1. Product</t>
  </si>
  <si>
    <t>Sales Price</t>
  </si>
  <si>
    <t>Number of customers</t>
  </si>
  <si>
    <t>Sales</t>
  </si>
  <si>
    <t>2. Services (Subscriptions, Support, etc.)</t>
  </si>
  <si>
    <t>Price per month</t>
  </si>
  <si>
    <t>Price per year</t>
  </si>
  <si>
    <t>1. Start with pricing and forecasting on product and service sales</t>
  </si>
  <si>
    <t>2. Identify large costs related to product establishment</t>
  </si>
  <si>
    <t>3. Estimate ongoing costs after launch ("business as usual")</t>
  </si>
  <si>
    <t>5. Reflect on your profitability and how long it takes to reach break-even.</t>
  </si>
  <si>
    <t>4. Reflect on how much it costs before you generate cash flow</t>
  </si>
  <si>
    <t>Earnings per year</t>
  </si>
  <si>
    <t>Sale of goods</t>
  </si>
  <si>
    <t>Sale of services</t>
  </si>
  <si>
    <t>Total revenue</t>
  </si>
  <si>
    <t>3. Pre-launch costs</t>
  </si>
  <si>
    <t>Brand, website and social media</t>
  </si>
  <si>
    <t>Product design and development</t>
  </si>
  <si>
    <t>IP strategy (design protection, patents, etc.)</t>
  </si>
  <si>
    <t>Certifications</t>
  </si>
  <si>
    <t>Total establishment costs</t>
  </si>
  <si>
    <t>4. Running costs after launch</t>
  </si>
  <si>
    <t>Further development of product</t>
  </si>
  <si>
    <t>Marketing (digital, physical)</t>
  </si>
  <si>
    <t>Selling costs (travel, events)</t>
  </si>
  <si>
    <t>Purchase of goods (e.g. for production)</t>
  </si>
  <si>
    <t>Logistics/transport</t>
  </si>
  <si>
    <t>IT costs (license, web hosting, etc.)</t>
  </si>
  <si>
    <t>Rental costs</t>
  </si>
  <si>
    <t>Accountant / Accounting</t>
  </si>
  <si>
    <t>Total running costs</t>
  </si>
  <si>
    <t>Payroll</t>
  </si>
  <si>
    <t>Employees (per year)</t>
  </si>
  <si>
    <t>Total wages and taxes</t>
  </si>
  <si>
    <t>Payroll tax</t>
  </si>
  <si>
    <t>5. Result</t>
  </si>
  <si>
    <t>(income minus expenses)</t>
  </si>
  <si>
    <t>Content production - photos, text</t>
  </si>
  <si>
    <t>Pre-launch marketing</t>
  </si>
  <si>
    <t>Founder Salary</t>
  </si>
  <si>
    <t>Cofounder investment</t>
  </si>
  <si>
    <t>Startup Loan</t>
  </si>
  <si>
    <t>Total Financing</t>
  </si>
  <si>
    <t>Pre-Seed Investment</t>
  </si>
  <si>
    <t>Ränta på lån</t>
  </si>
  <si>
    <t>Investering av grundare</t>
  </si>
  <si>
    <t>Startup lån</t>
  </si>
  <si>
    <t>Pre-Seed investering</t>
  </si>
  <si>
    <t>6. Fundera på olika möjliga finansieringskällor som kan täcka initiala kostnader</t>
  </si>
  <si>
    <t xml:space="preserve">6. Consider what finansing alternatives are available to cover any gaps </t>
  </si>
  <si>
    <t>6. Financing</t>
  </si>
  <si>
    <t>6. Finansiering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</si>
</sst>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r&quot;_-;\-* #,##0.00\ &quot;kr&quot;_-;_-* &quot;-&quot;??\ &quot;kr&quot;_-;_-@_-"/>
    <numFmt numFmtId="164" formatCode="#,##0\ &quot;kr&quot;"/>
    <numFmt numFmtId="165" formatCode="_-* #,##0\ &quot;kr&quot;_-;\-* #,##0\ &quot;kr&quot;_-;_-* &quot;-&quot;??\ &quot;kr&quot;_-;_-@_-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8EFFB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0" fillId="33" borderId="0" xfId="0" applyFill="1"/>
    <xf numFmtId="0" fontId="18" fillId="33" borderId="0" xfId="0" applyFont="1" applyFill="1"/>
    <xf numFmtId="0" fontId="19" fillId="33" borderId="0" xfId="0" applyFont="1" applyFill="1"/>
    <xf numFmtId="0" fontId="18" fillId="33" borderId="0" xfId="0" applyFont="1" applyFill="1" applyAlignment="1">
      <alignment horizontal="right"/>
    </xf>
    <xf numFmtId="1" fontId="18" fillId="0" borderId="10" xfId="0" applyNumberFormat="1" applyFont="1" applyBorder="1"/>
    <xf numFmtId="1" fontId="19" fillId="33" borderId="0" xfId="0" applyNumberFormat="1" applyFont="1" applyFill="1"/>
    <xf numFmtId="0" fontId="19" fillId="33" borderId="14" xfId="0" applyFont="1" applyFill="1" applyBorder="1"/>
    <xf numFmtId="164" fontId="18" fillId="0" borderId="14" xfId="0" applyNumberFormat="1" applyFont="1" applyBorder="1"/>
    <xf numFmtId="164" fontId="18" fillId="0" borderId="15" xfId="0" applyNumberFormat="1" applyFont="1" applyBorder="1"/>
    <xf numFmtId="164" fontId="18" fillId="0" borderId="16" xfId="0" applyNumberFormat="1" applyFont="1" applyBorder="1"/>
    <xf numFmtId="0" fontId="19" fillId="33" borderId="17" xfId="0" applyFont="1" applyFill="1" applyBorder="1"/>
    <xf numFmtId="0" fontId="18" fillId="0" borderId="17" xfId="0" applyFont="1" applyBorder="1"/>
    <xf numFmtId="0" fontId="18" fillId="0" borderId="18" xfId="0" applyFont="1" applyBorder="1"/>
    <xf numFmtId="0" fontId="18" fillId="0" borderId="19" xfId="0" applyFont="1" applyBorder="1"/>
    <xf numFmtId="164" fontId="18" fillId="33" borderId="0" xfId="0" applyNumberFormat="1" applyFont="1" applyFill="1"/>
    <xf numFmtId="165" fontId="18" fillId="33" borderId="0" xfId="1" applyNumberFormat="1" applyFont="1" applyFill="1" applyBorder="1"/>
    <xf numFmtId="164" fontId="19" fillId="33" borderId="0" xfId="0" applyNumberFormat="1" applyFont="1" applyFill="1"/>
    <xf numFmtId="0" fontId="18" fillId="0" borderId="14" xfId="0" applyFont="1" applyBorder="1"/>
    <xf numFmtId="0" fontId="18" fillId="33" borderId="23" xfId="0" applyFont="1" applyFill="1" applyBorder="1"/>
    <xf numFmtId="0" fontId="19" fillId="33" borderId="20" xfId="0" applyFont="1" applyFill="1" applyBorder="1"/>
    <xf numFmtId="164" fontId="18" fillId="0" borderId="0" xfId="0" applyNumberFormat="1" applyFont="1"/>
    <xf numFmtId="164" fontId="18" fillId="0" borderId="21" xfId="0" applyNumberFormat="1" applyFont="1" applyBorder="1"/>
    <xf numFmtId="0" fontId="18" fillId="0" borderId="20" xfId="0" applyFont="1" applyBorder="1"/>
    <xf numFmtId="164" fontId="18" fillId="0" borderId="19" xfId="0" applyNumberFormat="1" applyFont="1" applyBorder="1"/>
    <xf numFmtId="164" fontId="18" fillId="0" borderId="18" xfId="0" applyNumberFormat="1" applyFont="1" applyBorder="1"/>
    <xf numFmtId="164" fontId="18" fillId="33" borderId="18" xfId="0" applyNumberFormat="1" applyFont="1" applyFill="1" applyBorder="1"/>
    <xf numFmtId="164" fontId="19" fillId="33" borderId="12" xfId="0" applyNumberFormat="1" applyFont="1" applyFill="1" applyBorder="1"/>
    <xf numFmtId="164" fontId="18" fillId="0" borderId="17" xfId="0" applyNumberFormat="1" applyFont="1" applyBorder="1"/>
    <xf numFmtId="165" fontId="18" fillId="33" borderId="0" xfId="1" applyNumberFormat="1" applyFont="1" applyFill="1" applyBorder="1" applyAlignment="1">
      <alignment horizontal="right"/>
    </xf>
    <xf numFmtId="10" fontId="18" fillId="34" borderId="10" xfId="43" applyNumberFormat="1" applyFont="1" applyFill="1" applyBorder="1"/>
    <xf numFmtId="164" fontId="18" fillId="33" borderId="22" xfId="0" applyNumberFormat="1" applyFont="1" applyFill="1" applyBorder="1"/>
    <xf numFmtId="164" fontId="18" fillId="33" borderId="24" xfId="0" applyNumberFormat="1" applyFont="1" applyFill="1" applyBorder="1"/>
    <xf numFmtId="164" fontId="19" fillId="33" borderId="22" xfId="0" applyNumberFormat="1" applyFont="1" applyFill="1" applyBorder="1"/>
    <xf numFmtId="0" fontId="19" fillId="33" borderId="0" xfId="0" applyFont="1" applyFill="1" applyAlignment="1">
      <alignment horizontal="right"/>
    </xf>
    <xf numFmtId="165" fontId="19" fillId="33" borderId="0" xfId="1" applyNumberFormat="1" applyFont="1" applyFill="1" applyBorder="1"/>
    <xf numFmtId="0" fontId="18" fillId="33" borderId="20" xfId="0" applyFont="1" applyFill="1" applyBorder="1"/>
    <xf numFmtId="0" fontId="18" fillId="33" borderId="21" xfId="0" applyFont="1" applyFill="1" applyBorder="1"/>
    <xf numFmtId="0" fontId="18" fillId="0" borderId="25" xfId="0" applyFont="1" applyBorder="1"/>
    <xf numFmtId="0" fontId="18" fillId="0" borderId="23" xfId="0" applyFont="1" applyBorder="1"/>
    <xf numFmtId="0" fontId="18" fillId="0" borderId="26" xfId="0" applyFont="1" applyBorder="1"/>
    <xf numFmtId="0" fontId="18" fillId="0" borderId="11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19" fillId="33" borderId="0" xfId="0" applyFont="1" applyFill="1" applyBorder="1"/>
    <xf numFmtId="164" fontId="19" fillId="33" borderId="0" xfId="0" applyNumberFormat="1" applyFont="1" applyFill="1" applyBorder="1"/>
    <xf numFmtId="0" fontId="18" fillId="34" borderId="28" xfId="0" applyFont="1" applyFill="1" applyBorder="1"/>
    <xf numFmtId="0" fontId="18" fillId="34" borderId="31" xfId="0" applyFont="1" applyFill="1" applyBorder="1"/>
    <xf numFmtId="0" fontId="18" fillId="34" borderId="33" xfId="0" applyFont="1" applyFill="1" applyBorder="1"/>
    <xf numFmtId="0" fontId="18" fillId="33" borderId="0" xfId="0" applyFont="1" applyFill="1" applyBorder="1"/>
    <xf numFmtId="164" fontId="18" fillId="33" borderId="0" xfId="0" applyNumberFormat="1" applyFont="1" applyFill="1" applyBorder="1"/>
    <xf numFmtId="165" fontId="18" fillId="34" borderId="28" xfId="1" applyNumberFormat="1" applyFont="1" applyFill="1" applyBorder="1"/>
    <xf numFmtId="165" fontId="18" fillId="34" borderId="29" xfId="1" applyNumberFormat="1" applyFont="1" applyFill="1" applyBorder="1"/>
    <xf numFmtId="165" fontId="18" fillId="34" borderId="30" xfId="1" applyNumberFormat="1" applyFont="1" applyFill="1" applyBorder="1"/>
    <xf numFmtId="165" fontId="18" fillId="34" borderId="31" xfId="1" applyNumberFormat="1" applyFont="1" applyFill="1" applyBorder="1"/>
    <xf numFmtId="165" fontId="18" fillId="34" borderId="27" xfId="1" applyNumberFormat="1" applyFont="1" applyFill="1" applyBorder="1"/>
    <xf numFmtId="165" fontId="18" fillId="34" borderId="32" xfId="1" applyNumberFormat="1" applyFont="1" applyFill="1" applyBorder="1"/>
    <xf numFmtId="165" fontId="18" fillId="34" borderId="33" xfId="1" applyNumberFormat="1" applyFont="1" applyFill="1" applyBorder="1"/>
    <xf numFmtId="165" fontId="18" fillId="34" borderId="34" xfId="1" applyNumberFormat="1" applyFont="1" applyFill="1" applyBorder="1"/>
    <xf numFmtId="165" fontId="18" fillId="34" borderId="35" xfId="1" applyNumberFormat="1" applyFont="1" applyFill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 cent" xfId="43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D8EF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opLeftCell="A26" zoomScale="138" workbookViewId="0">
      <selection activeCell="I40" sqref="I40"/>
    </sheetView>
  </sheetViews>
  <sheetFormatPr baseColWidth="10" defaultRowHeight="16" x14ac:dyDescent="0.2"/>
  <cols>
    <col min="1" max="1" width="6.83203125" customWidth="1"/>
    <col min="2" max="2" width="19.1640625" customWidth="1"/>
    <col min="3" max="3" width="18" customWidth="1"/>
    <col min="4" max="4" width="16.83203125" customWidth="1"/>
    <col min="5" max="5" width="15.5" bestFit="1" customWidth="1"/>
    <col min="6" max="6" width="15.6640625" customWidth="1"/>
    <col min="7" max="7" width="15.5" bestFit="1" customWidth="1"/>
    <col min="9" max="9" width="39.83203125" customWidth="1"/>
    <col min="10" max="10" width="18" customWidth="1"/>
    <col min="12" max="12" width="15.5" customWidth="1"/>
    <col min="13" max="13" width="14.83203125" customWidth="1"/>
    <col min="14" max="14" width="15" customWidth="1"/>
    <col min="15" max="15" width="15.5" bestFit="1" customWidth="1"/>
  </cols>
  <sheetData>
    <row r="1" spans="1:17" ht="1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</row>
    <row r="2" spans="1:17" ht="19" x14ac:dyDescent="0.25">
      <c r="A2" s="2"/>
      <c r="B2" s="3" t="s">
        <v>5</v>
      </c>
      <c r="C2" s="2"/>
      <c r="D2" s="2"/>
      <c r="E2" s="2"/>
      <c r="F2" s="2"/>
      <c r="G2" s="2"/>
      <c r="H2" s="2"/>
      <c r="I2" s="3" t="s">
        <v>7</v>
      </c>
      <c r="J2" s="2"/>
      <c r="K2" s="2"/>
      <c r="L2" s="2"/>
      <c r="M2" s="2"/>
      <c r="N2" s="2"/>
      <c r="O2" s="2"/>
      <c r="P2" s="2"/>
      <c r="Q2" s="1"/>
    </row>
    <row r="3" spans="1:17" ht="19" x14ac:dyDescent="0.25">
      <c r="A3" s="2"/>
      <c r="B3" s="3" t="s">
        <v>6</v>
      </c>
      <c r="C3" s="2"/>
      <c r="D3" s="2"/>
      <c r="E3" s="2"/>
      <c r="F3" s="2"/>
      <c r="G3" s="2"/>
      <c r="H3" s="2"/>
      <c r="I3" s="2"/>
      <c r="J3" s="6">
        <f>G5</f>
        <v>2024</v>
      </c>
      <c r="K3" s="2"/>
      <c r="L3" s="6">
        <f>J3+1</f>
        <v>2025</v>
      </c>
      <c r="M3" s="6">
        <f>J3+2</f>
        <v>2026</v>
      </c>
      <c r="N3" s="6">
        <f>J3+3</f>
        <v>2027</v>
      </c>
      <c r="O3" s="6">
        <f>J3+4</f>
        <v>2028</v>
      </c>
      <c r="P3" s="2"/>
      <c r="Q3" s="1"/>
    </row>
    <row r="4" spans="1:17" ht="20" thickBot="1" x14ac:dyDescent="0.3">
      <c r="A4" s="2"/>
      <c r="B4" s="2"/>
      <c r="C4" s="2"/>
      <c r="D4" s="2"/>
      <c r="E4" s="2"/>
      <c r="F4" s="2"/>
      <c r="G4" s="2"/>
      <c r="H4" s="2"/>
      <c r="I4" s="3" t="s">
        <v>0</v>
      </c>
      <c r="J4" s="2"/>
      <c r="K4" s="2"/>
      <c r="L4" s="2"/>
      <c r="M4" s="2"/>
      <c r="N4" s="2"/>
      <c r="O4" s="2"/>
      <c r="P4" s="2"/>
      <c r="Q4" s="1"/>
    </row>
    <row r="5" spans="1:17" ht="20" thickBot="1" x14ac:dyDescent="0.3">
      <c r="A5" s="2"/>
      <c r="B5" s="4" t="s">
        <v>4</v>
      </c>
      <c r="C5" s="41" t="s">
        <v>34</v>
      </c>
      <c r="D5" s="42"/>
      <c r="E5" s="43"/>
      <c r="F5" s="4" t="s">
        <v>40</v>
      </c>
      <c r="G5" s="5">
        <v>2024</v>
      </c>
      <c r="H5" s="2"/>
      <c r="I5" s="2" t="s">
        <v>1</v>
      </c>
      <c r="J5" s="15">
        <f>C12</f>
        <v>0</v>
      </c>
      <c r="K5" s="2"/>
      <c r="L5" s="15">
        <f>D12</f>
        <v>24000000</v>
      </c>
      <c r="M5" s="15">
        <f>E12</f>
        <v>0</v>
      </c>
      <c r="N5" s="15">
        <f>F12</f>
        <v>0</v>
      </c>
      <c r="O5" s="15">
        <f>G12</f>
        <v>0</v>
      </c>
      <c r="P5" s="2"/>
      <c r="Q5" s="1"/>
    </row>
    <row r="6" spans="1:17" ht="19" x14ac:dyDescent="0.25">
      <c r="A6" s="2"/>
      <c r="B6" s="2"/>
      <c r="C6" s="2"/>
      <c r="D6" s="2"/>
      <c r="E6" s="2"/>
      <c r="F6" s="2"/>
      <c r="G6" s="2"/>
      <c r="H6" s="2"/>
      <c r="I6" s="2" t="s">
        <v>2</v>
      </c>
      <c r="J6" s="15">
        <f>C19</f>
        <v>0</v>
      </c>
      <c r="K6" s="2"/>
      <c r="L6" s="15">
        <f>D19</f>
        <v>5760000</v>
      </c>
      <c r="M6" s="15">
        <f>E19</f>
        <v>360000</v>
      </c>
      <c r="N6" s="15">
        <f>F19</f>
        <v>480000</v>
      </c>
      <c r="O6" s="15">
        <f>G19</f>
        <v>600000</v>
      </c>
      <c r="P6" s="2"/>
      <c r="Q6" s="1"/>
    </row>
    <row r="7" spans="1:17" ht="19" x14ac:dyDescent="0.25">
      <c r="A7" s="2"/>
      <c r="B7" s="2"/>
      <c r="C7" s="2"/>
      <c r="D7" s="2"/>
      <c r="E7" s="2"/>
      <c r="F7" s="2"/>
      <c r="G7" s="2"/>
      <c r="H7" s="2"/>
      <c r="I7" s="3" t="s">
        <v>3</v>
      </c>
      <c r="J7" s="33">
        <f t="shared" ref="J7" si="0">SUM(J5:J6)</f>
        <v>0</v>
      </c>
      <c r="K7" s="2"/>
      <c r="L7" s="33">
        <f>SUM(L5:L6)</f>
        <v>29760000</v>
      </c>
      <c r="M7" s="33">
        <f>SUM(M5:M6)</f>
        <v>360000</v>
      </c>
      <c r="N7" s="33">
        <f t="shared" ref="N7:O7" si="1">SUM(N5:N6)</f>
        <v>480000</v>
      </c>
      <c r="O7" s="33">
        <f t="shared" si="1"/>
        <v>600000</v>
      </c>
      <c r="P7" s="2"/>
      <c r="Q7" s="1"/>
    </row>
    <row r="8" spans="1:17" ht="19" x14ac:dyDescent="0.25">
      <c r="A8" s="2"/>
      <c r="B8" s="1"/>
      <c r="C8" s="6">
        <f>$G5</f>
        <v>2024</v>
      </c>
      <c r="D8" s="6">
        <f>$G5+1</f>
        <v>2025</v>
      </c>
      <c r="E8" s="6">
        <f>$G5+2</f>
        <v>2026</v>
      </c>
      <c r="F8" s="6">
        <f>$G5+3</f>
        <v>2027</v>
      </c>
      <c r="G8" s="6">
        <f>$G5+4</f>
        <v>2028</v>
      </c>
      <c r="H8" s="2"/>
      <c r="I8" s="2"/>
      <c r="J8" s="15"/>
      <c r="K8" s="2"/>
      <c r="L8" s="15"/>
      <c r="M8" s="15"/>
      <c r="N8" s="15"/>
      <c r="O8" s="15"/>
      <c r="P8" s="2"/>
      <c r="Q8" s="1"/>
    </row>
    <row r="9" spans="1:17" ht="20" thickBot="1" x14ac:dyDescent="0.3">
      <c r="A9" s="2"/>
      <c r="B9" s="3" t="s">
        <v>12</v>
      </c>
      <c r="C9" s="1"/>
      <c r="D9" s="1"/>
      <c r="E9" s="1"/>
      <c r="F9" s="1"/>
      <c r="G9" s="1"/>
      <c r="H9" s="2"/>
      <c r="I9" s="3" t="s">
        <v>21</v>
      </c>
      <c r="J9" s="15"/>
      <c r="K9" s="2"/>
      <c r="L9" s="15"/>
      <c r="M9" s="15"/>
      <c r="N9" s="15"/>
      <c r="O9" s="15"/>
      <c r="P9" s="2"/>
      <c r="Q9" s="1"/>
    </row>
    <row r="10" spans="1:17" ht="19" x14ac:dyDescent="0.25">
      <c r="A10" s="2"/>
      <c r="B10" s="7" t="s">
        <v>41</v>
      </c>
      <c r="C10" s="8">
        <v>100000</v>
      </c>
      <c r="D10" s="9">
        <v>120000</v>
      </c>
      <c r="E10" s="9">
        <v>0</v>
      </c>
      <c r="F10" s="9">
        <v>0</v>
      </c>
      <c r="G10" s="10">
        <v>0</v>
      </c>
      <c r="H10" s="2"/>
      <c r="I10" s="18" t="s">
        <v>42</v>
      </c>
      <c r="J10" s="10">
        <v>60000</v>
      </c>
      <c r="K10" s="36"/>
      <c r="L10" s="15"/>
      <c r="M10" s="15"/>
      <c r="N10" s="15"/>
      <c r="O10" s="15"/>
      <c r="P10" s="2"/>
      <c r="Q10" s="1"/>
    </row>
    <row r="11" spans="1:17" ht="20" thickBot="1" x14ac:dyDescent="0.3">
      <c r="A11" s="2"/>
      <c r="B11" s="11" t="s">
        <v>8</v>
      </c>
      <c r="C11" s="12">
        <v>0</v>
      </c>
      <c r="D11" s="13">
        <v>200</v>
      </c>
      <c r="E11" s="13">
        <v>0</v>
      </c>
      <c r="F11" s="13">
        <v>0</v>
      </c>
      <c r="G11" s="14">
        <v>0</v>
      </c>
      <c r="H11" s="2"/>
      <c r="I11" s="23" t="s">
        <v>17</v>
      </c>
      <c r="J11" s="22">
        <v>800000</v>
      </c>
      <c r="K11" s="36"/>
      <c r="L11" s="15"/>
      <c r="M11" s="15"/>
      <c r="N11" s="15"/>
      <c r="O11" s="15"/>
      <c r="P11" s="2"/>
      <c r="Q11" s="1"/>
    </row>
    <row r="12" spans="1:17" ht="19" x14ac:dyDescent="0.25">
      <c r="A12" s="2"/>
      <c r="B12" s="3" t="s">
        <v>9</v>
      </c>
      <c r="C12" s="35">
        <f>C10*C11</f>
        <v>0</v>
      </c>
      <c r="D12" s="35">
        <f t="shared" ref="D12:G12" si="2">D10*D11</f>
        <v>24000000</v>
      </c>
      <c r="E12" s="35">
        <f t="shared" si="2"/>
        <v>0</v>
      </c>
      <c r="F12" s="35">
        <f t="shared" si="2"/>
        <v>0</v>
      </c>
      <c r="G12" s="35">
        <f t="shared" si="2"/>
        <v>0</v>
      </c>
      <c r="H12" s="2"/>
      <c r="I12" s="23" t="s">
        <v>19</v>
      </c>
      <c r="J12" s="22">
        <v>20000</v>
      </c>
      <c r="K12" s="36"/>
      <c r="L12" s="15"/>
      <c r="M12" s="15"/>
      <c r="N12" s="15"/>
      <c r="O12" s="15"/>
      <c r="P12" s="2"/>
      <c r="Q12" s="1"/>
    </row>
    <row r="13" spans="1:17" ht="19" x14ac:dyDescent="0.25">
      <c r="A13" s="2"/>
      <c r="B13" s="2"/>
      <c r="C13" s="2"/>
      <c r="D13" s="2"/>
      <c r="E13" s="2"/>
      <c r="F13" s="2"/>
      <c r="G13" s="2"/>
      <c r="H13" s="2"/>
      <c r="I13" s="23" t="s">
        <v>33</v>
      </c>
      <c r="J13" s="22">
        <v>50000</v>
      </c>
      <c r="K13" s="36"/>
      <c r="L13" s="15"/>
      <c r="M13" s="15"/>
      <c r="N13" s="15"/>
      <c r="O13" s="15"/>
      <c r="P13" s="2"/>
      <c r="Q13" s="1"/>
    </row>
    <row r="14" spans="1:17" ht="19" x14ac:dyDescent="0.25">
      <c r="A14" s="2"/>
      <c r="B14" s="2"/>
      <c r="C14" s="2"/>
      <c r="D14" s="2"/>
      <c r="E14" s="2"/>
      <c r="F14" s="2"/>
      <c r="G14" s="2"/>
      <c r="H14" s="2"/>
      <c r="I14" s="23" t="s">
        <v>20</v>
      </c>
      <c r="J14" s="22">
        <v>100000</v>
      </c>
      <c r="K14" s="36"/>
      <c r="L14" s="15"/>
      <c r="M14" s="15"/>
      <c r="N14" s="15"/>
      <c r="O14" s="15"/>
      <c r="P14" s="2"/>
      <c r="Q14" s="1"/>
    </row>
    <row r="15" spans="1:17" ht="20" thickBot="1" x14ac:dyDescent="0.3">
      <c r="A15" s="2"/>
      <c r="B15" s="3" t="s">
        <v>32</v>
      </c>
      <c r="C15" s="2"/>
      <c r="D15" s="2"/>
      <c r="E15" s="2"/>
      <c r="F15" s="2"/>
      <c r="G15" s="2"/>
      <c r="H15" s="15"/>
      <c r="I15" s="23" t="s">
        <v>24</v>
      </c>
      <c r="J15" s="22">
        <v>10000</v>
      </c>
      <c r="K15" s="36"/>
      <c r="L15" s="15"/>
      <c r="M15" s="15"/>
      <c r="N15" s="15"/>
      <c r="O15" s="15"/>
      <c r="P15" s="2"/>
      <c r="Q15" s="1"/>
    </row>
    <row r="16" spans="1:17" ht="19" x14ac:dyDescent="0.25">
      <c r="A16" s="2"/>
      <c r="B16" s="7" t="s">
        <v>10</v>
      </c>
      <c r="C16" s="8">
        <v>99</v>
      </c>
      <c r="D16" s="9">
        <v>120</v>
      </c>
      <c r="E16" s="9">
        <v>1000</v>
      </c>
      <c r="F16" s="9">
        <v>1000</v>
      </c>
      <c r="G16" s="10">
        <v>1000</v>
      </c>
      <c r="H16" s="2"/>
      <c r="I16" s="23"/>
      <c r="J16" s="22"/>
      <c r="K16" s="36"/>
      <c r="L16" s="15"/>
      <c r="M16" s="15"/>
      <c r="N16" s="15"/>
      <c r="O16" s="15"/>
      <c r="P16" s="2"/>
      <c r="Q16" s="1"/>
    </row>
    <row r="17" spans="1:17" ht="19" x14ac:dyDescent="0.25">
      <c r="A17" s="2"/>
      <c r="B17" s="20" t="s">
        <v>11</v>
      </c>
      <c r="C17" s="31">
        <f>C16*12</f>
        <v>1188</v>
      </c>
      <c r="D17" s="31">
        <f>D16*12</f>
        <v>1440</v>
      </c>
      <c r="E17" s="31">
        <f t="shared" ref="E17" si="3">E16*12</f>
        <v>12000</v>
      </c>
      <c r="F17" s="31">
        <f>F16*12</f>
        <v>12000</v>
      </c>
      <c r="G17" s="32">
        <f>G16*12</f>
        <v>12000</v>
      </c>
      <c r="H17" s="2"/>
      <c r="I17" s="23"/>
      <c r="J17" s="22"/>
      <c r="K17" s="36"/>
      <c r="L17" s="15"/>
      <c r="M17" s="15"/>
      <c r="N17" s="15"/>
      <c r="O17" s="15"/>
      <c r="P17" s="2"/>
      <c r="Q17" s="1"/>
    </row>
    <row r="18" spans="1:17" ht="20" thickBot="1" x14ac:dyDescent="0.3">
      <c r="A18" s="2"/>
      <c r="B18" s="11" t="s">
        <v>8</v>
      </c>
      <c r="C18" s="12">
        <v>0</v>
      </c>
      <c r="D18" s="13">
        <v>4000</v>
      </c>
      <c r="E18" s="13">
        <v>30</v>
      </c>
      <c r="F18" s="13">
        <v>40</v>
      </c>
      <c r="G18" s="14">
        <v>50</v>
      </c>
      <c r="H18" s="2"/>
      <c r="I18" s="12"/>
      <c r="J18" s="24"/>
      <c r="K18" s="36"/>
      <c r="L18" s="15"/>
      <c r="M18" s="15"/>
      <c r="N18" s="15"/>
      <c r="O18" s="15"/>
      <c r="P18" s="2"/>
      <c r="Q18" s="1"/>
    </row>
    <row r="19" spans="1:17" ht="19" x14ac:dyDescent="0.25">
      <c r="A19" s="2"/>
      <c r="B19" s="3" t="s">
        <v>9</v>
      </c>
      <c r="C19" s="35">
        <f>C18*C17</f>
        <v>0</v>
      </c>
      <c r="D19" s="35">
        <f>D18*D17</f>
        <v>5760000</v>
      </c>
      <c r="E19" s="35">
        <f>E18*E17</f>
        <v>360000</v>
      </c>
      <c r="F19" s="35">
        <f>F18*F17</f>
        <v>480000</v>
      </c>
      <c r="G19" s="35">
        <f>G18*G17</f>
        <v>600000</v>
      </c>
      <c r="H19" s="2"/>
      <c r="I19" s="3" t="s">
        <v>38</v>
      </c>
      <c r="J19" s="17">
        <f>SUM(J10:J18)</f>
        <v>1040000</v>
      </c>
      <c r="K19" s="2"/>
      <c r="L19" s="17"/>
      <c r="M19" s="17"/>
      <c r="N19" s="17"/>
      <c r="O19" s="17"/>
      <c r="P19" s="2"/>
      <c r="Q19" s="1"/>
    </row>
    <row r="20" spans="1:17" ht="19" x14ac:dyDescent="0.25">
      <c r="A20" s="2"/>
      <c r="B20" s="2"/>
      <c r="C20" s="16"/>
      <c r="D20" s="16"/>
      <c r="E20" s="16"/>
      <c r="F20" s="16"/>
      <c r="G20" s="16"/>
      <c r="H20" s="2"/>
      <c r="I20" s="2"/>
      <c r="J20" s="15"/>
      <c r="K20" s="2"/>
      <c r="L20" s="15"/>
      <c r="M20" s="15"/>
      <c r="N20" s="15"/>
      <c r="O20" s="15"/>
      <c r="P20" s="2"/>
      <c r="Q20" s="1"/>
    </row>
    <row r="21" spans="1:17" ht="20" thickBot="1" x14ac:dyDescent="0.3">
      <c r="A21" s="2"/>
      <c r="B21" s="2"/>
      <c r="C21" s="16"/>
      <c r="D21" s="16"/>
      <c r="E21" s="16"/>
      <c r="F21" s="16"/>
      <c r="G21" s="16"/>
      <c r="H21" s="2"/>
      <c r="I21" s="3" t="s">
        <v>22</v>
      </c>
      <c r="J21" s="15"/>
      <c r="K21" s="2"/>
      <c r="L21" s="15"/>
      <c r="M21" s="15"/>
      <c r="N21" s="15"/>
      <c r="O21" s="15"/>
      <c r="P21" s="2"/>
      <c r="Q21" s="1"/>
    </row>
    <row r="22" spans="1:17" ht="19" x14ac:dyDescent="0.25">
      <c r="A22" s="2"/>
      <c r="B22" s="34" t="s">
        <v>35</v>
      </c>
      <c r="C22" s="16" t="s">
        <v>43</v>
      </c>
      <c r="D22" s="16"/>
      <c r="E22" s="16"/>
      <c r="F22" s="16"/>
      <c r="G22" s="16"/>
      <c r="H22" s="2"/>
      <c r="I22" s="38" t="s">
        <v>23</v>
      </c>
      <c r="J22" s="15"/>
      <c r="K22" s="37"/>
      <c r="L22" s="9">
        <v>300000</v>
      </c>
      <c r="M22" s="9">
        <v>300000</v>
      </c>
      <c r="N22" s="9">
        <v>300000</v>
      </c>
      <c r="O22" s="10">
        <v>300000</v>
      </c>
      <c r="P22" s="2"/>
      <c r="Q22" s="1"/>
    </row>
    <row r="23" spans="1:17" ht="19" x14ac:dyDescent="0.25">
      <c r="A23" s="2"/>
      <c r="B23" s="2"/>
      <c r="C23" s="16" t="s">
        <v>36</v>
      </c>
      <c r="D23" s="16"/>
      <c r="E23" s="16"/>
      <c r="F23" s="16"/>
      <c r="G23" s="16"/>
      <c r="H23" s="2"/>
      <c r="I23" s="39" t="s">
        <v>30</v>
      </c>
      <c r="J23" s="15"/>
      <c r="K23" s="37"/>
      <c r="L23" s="21">
        <v>200000</v>
      </c>
      <c r="M23" s="21">
        <v>300000</v>
      </c>
      <c r="N23" s="21">
        <v>300000</v>
      </c>
      <c r="O23" s="22">
        <v>300000</v>
      </c>
      <c r="P23" s="2"/>
      <c r="Q23" s="1"/>
    </row>
    <row r="24" spans="1:17" ht="19" x14ac:dyDescent="0.25">
      <c r="A24" s="2"/>
      <c r="B24" s="2"/>
      <c r="C24" s="16" t="s">
        <v>37</v>
      </c>
      <c r="D24" s="16"/>
      <c r="E24" s="16"/>
      <c r="F24" s="16"/>
      <c r="G24" s="16"/>
      <c r="H24" s="2"/>
      <c r="I24" s="39" t="s">
        <v>29</v>
      </c>
      <c r="J24" s="15"/>
      <c r="K24" s="37"/>
      <c r="L24" s="21">
        <v>100000</v>
      </c>
      <c r="M24" s="21">
        <v>150000</v>
      </c>
      <c r="N24" s="21">
        <v>150000</v>
      </c>
      <c r="O24" s="22">
        <v>150000</v>
      </c>
      <c r="P24" s="2"/>
      <c r="Q24" s="1"/>
    </row>
    <row r="25" spans="1:17" ht="19" x14ac:dyDescent="0.25">
      <c r="A25" s="2"/>
      <c r="B25" s="2"/>
      <c r="C25" s="16" t="s">
        <v>44</v>
      </c>
      <c r="D25" s="16"/>
      <c r="E25" s="16"/>
      <c r="F25" s="16"/>
      <c r="G25" s="16"/>
      <c r="H25" s="2"/>
      <c r="I25" s="39" t="s">
        <v>31</v>
      </c>
      <c r="J25" s="15"/>
      <c r="K25" s="37"/>
      <c r="L25" s="21">
        <v>20000</v>
      </c>
      <c r="M25" s="21">
        <v>40000</v>
      </c>
      <c r="N25" s="21">
        <v>40000</v>
      </c>
      <c r="O25" s="22">
        <v>40000</v>
      </c>
      <c r="P25" s="2"/>
      <c r="Q25" s="1"/>
    </row>
    <row r="26" spans="1:17" ht="19" x14ac:dyDescent="0.25">
      <c r="A26" s="2"/>
      <c r="B26" s="2"/>
      <c r="C26" s="16" t="s">
        <v>45</v>
      </c>
      <c r="D26" s="16"/>
      <c r="E26" s="16"/>
      <c r="F26" s="16"/>
      <c r="G26" s="16"/>
      <c r="H26" s="2"/>
      <c r="I26" s="39" t="s">
        <v>25</v>
      </c>
      <c r="J26" s="15"/>
      <c r="K26" s="37"/>
      <c r="L26" s="21">
        <v>20000</v>
      </c>
      <c r="M26" s="21">
        <v>40000</v>
      </c>
      <c r="N26" s="21">
        <v>40000</v>
      </c>
      <c r="O26" s="22">
        <v>40000</v>
      </c>
      <c r="P26" s="2"/>
      <c r="Q26" s="1"/>
    </row>
    <row r="27" spans="1:17" ht="19" x14ac:dyDescent="0.25">
      <c r="A27" s="2"/>
      <c r="B27" s="2"/>
      <c r="C27" s="16" t="s">
        <v>97</v>
      </c>
      <c r="D27" s="16"/>
      <c r="E27" s="16"/>
      <c r="F27" s="16"/>
      <c r="G27" s="16"/>
      <c r="H27" s="2"/>
      <c r="I27" s="39" t="s">
        <v>26</v>
      </c>
      <c r="J27" s="15"/>
      <c r="K27" s="37"/>
      <c r="L27" s="21">
        <v>15000</v>
      </c>
      <c r="M27" s="21">
        <v>20000</v>
      </c>
      <c r="N27" s="21">
        <v>20000</v>
      </c>
      <c r="O27" s="22">
        <v>20000</v>
      </c>
      <c r="P27" s="2"/>
      <c r="Q27" s="1"/>
    </row>
    <row r="28" spans="1:17" ht="19" x14ac:dyDescent="0.25">
      <c r="A28" s="2"/>
      <c r="B28" s="2"/>
      <c r="C28" s="16"/>
      <c r="D28" s="16"/>
      <c r="E28" s="16"/>
      <c r="F28" s="16"/>
      <c r="G28" s="16"/>
      <c r="H28" s="2"/>
      <c r="I28" s="39" t="s">
        <v>27</v>
      </c>
      <c r="J28" s="15"/>
      <c r="K28" s="37"/>
      <c r="L28" s="21">
        <v>100000</v>
      </c>
      <c r="M28" s="21">
        <v>150000</v>
      </c>
      <c r="N28" s="21">
        <v>150000</v>
      </c>
      <c r="O28" s="22">
        <v>150000</v>
      </c>
      <c r="P28" s="2"/>
      <c r="Q28" s="1"/>
    </row>
    <row r="29" spans="1:17" ht="19" x14ac:dyDescent="0.25">
      <c r="A29" s="2"/>
      <c r="B29" s="2"/>
      <c r="C29" s="16"/>
      <c r="D29" s="16"/>
      <c r="E29" s="16"/>
      <c r="F29" s="16"/>
      <c r="G29" s="16"/>
      <c r="H29" s="2"/>
      <c r="I29" s="39" t="s">
        <v>28</v>
      </c>
      <c r="J29" s="15"/>
      <c r="K29" s="37"/>
      <c r="L29" s="21">
        <v>20000</v>
      </c>
      <c r="M29" s="21">
        <v>20000</v>
      </c>
      <c r="N29" s="21">
        <v>20000</v>
      </c>
      <c r="O29" s="22">
        <v>20000</v>
      </c>
      <c r="P29" s="2"/>
      <c r="Q29" s="1"/>
    </row>
    <row r="30" spans="1:17" ht="19" x14ac:dyDescent="0.25">
      <c r="A30" s="2"/>
      <c r="B30" s="2"/>
      <c r="C30" s="16"/>
      <c r="D30" s="16"/>
      <c r="E30" s="16"/>
      <c r="F30" s="16"/>
      <c r="G30" s="16"/>
      <c r="H30" s="2"/>
      <c r="I30" s="39" t="s">
        <v>93</v>
      </c>
      <c r="J30" s="15"/>
      <c r="K30" s="37"/>
      <c r="L30" s="21"/>
      <c r="M30" s="21"/>
      <c r="N30" s="21"/>
      <c r="O30" s="22"/>
      <c r="P30" s="2"/>
      <c r="Q30" s="1"/>
    </row>
    <row r="31" spans="1:17" ht="20" thickBot="1" x14ac:dyDescent="0.3">
      <c r="A31" s="2"/>
      <c r="B31" s="2"/>
      <c r="C31" s="16"/>
      <c r="D31" s="16"/>
      <c r="E31" s="16"/>
      <c r="F31" s="16"/>
      <c r="G31" s="16"/>
      <c r="H31" s="2"/>
      <c r="I31" s="40"/>
      <c r="J31" s="15"/>
      <c r="K31" s="37"/>
      <c r="L31" s="28"/>
      <c r="M31" s="25"/>
      <c r="N31" s="25"/>
      <c r="O31" s="24"/>
      <c r="P31" s="2"/>
      <c r="Q31" s="1"/>
    </row>
    <row r="32" spans="1:17" ht="19" x14ac:dyDescent="0.25">
      <c r="A32" s="2"/>
      <c r="B32" s="2"/>
      <c r="C32" s="16"/>
      <c r="D32" s="16"/>
      <c r="E32" s="1"/>
      <c r="F32" s="1"/>
      <c r="G32" s="1"/>
      <c r="H32" s="2"/>
      <c r="I32" s="3" t="s">
        <v>18</v>
      </c>
      <c r="J32" s="17"/>
      <c r="K32" s="17"/>
      <c r="L32" s="17">
        <f t="shared" ref="L32:O32" si="4">SUM(L22:L31)</f>
        <v>775000</v>
      </c>
      <c r="M32" s="17">
        <f t="shared" si="4"/>
        <v>1020000</v>
      </c>
      <c r="N32" s="17">
        <f t="shared" si="4"/>
        <v>1020000</v>
      </c>
      <c r="O32" s="17">
        <f t="shared" si="4"/>
        <v>1020000</v>
      </c>
      <c r="P32" s="2"/>
      <c r="Q32" s="1"/>
    </row>
    <row r="33" spans="1:17" ht="19" x14ac:dyDescent="0.25">
      <c r="A33" s="2"/>
      <c r="B33" s="2"/>
      <c r="C33" s="16"/>
      <c r="D33" s="16"/>
      <c r="E33" s="16"/>
      <c r="F33" s="1"/>
      <c r="G33" s="1"/>
      <c r="H33" s="2"/>
      <c r="I33" s="2"/>
      <c r="J33" s="15"/>
      <c r="K33" s="2"/>
      <c r="L33" s="15"/>
      <c r="M33" s="15"/>
      <c r="N33" s="15"/>
      <c r="O33" s="15"/>
      <c r="P33" s="2"/>
      <c r="Q33" s="1"/>
    </row>
    <row r="34" spans="1:17" ht="20" thickBot="1" x14ac:dyDescent="0.3">
      <c r="A34" s="2"/>
      <c r="B34" s="2"/>
      <c r="C34" s="16"/>
      <c r="D34" s="16"/>
      <c r="E34" s="16"/>
      <c r="F34" s="16"/>
      <c r="G34" s="16"/>
      <c r="H34" s="2"/>
      <c r="I34" s="3" t="s">
        <v>13</v>
      </c>
      <c r="J34" s="15"/>
      <c r="K34" s="2"/>
      <c r="L34" s="15"/>
      <c r="M34" s="15"/>
      <c r="N34" s="15"/>
      <c r="O34" s="15"/>
      <c r="P34" s="2"/>
      <c r="Q34" s="1"/>
    </row>
    <row r="35" spans="1:17" ht="20" thickBot="1" x14ac:dyDescent="0.3">
      <c r="A35" s="2"/>
      <c r="B35" s="2"/>
      <c r="C35" s="2"/>
      <c r="D35" s="2"/>
      <c r="E35" s="2"/>
      <c r="F35" s="29" t="s">
        <v>39</v>
      </c>
      <c r="G35" s="30">
        <v>0.31419999999999998</v>
      </c>
      <c r="H35" s="2"/>
      <c r="I35" s="18" t="s">
        <v>14</v>
      </c>
      <c r="J35" s="9">
        <v>0</v>
      </c>
      <c r="K35" s="19"/>
      <c r="L35" s="9">
        <v>0</v>
      </c>
      <c r="M35" s="9">
        <v>360000</v>
      </c>
      <c r="N35" s="9">
        <v>500000</v>
      </c>
      <c r="O35" s="10">
        <v>500000</v>
      </c>
      <c r="P35" s="2"/>
      <c r="Q35" s="1"/>
    </row>
    <row r="36" spans="1:17" ht="20" thickBot="1" x14ac:dyDescent="0.3">
      <c r="A36" s="2"/>
      <c r="B36" s="2"/>
      <c r="C36" s="2"/>
      <c r="D36" s="2"/>
      <c r="E36" s="2"/>
      <c r="F36" s="2"/>
      <c r="G36" s="2"/>
      <c r="H36" s="2"/>
      <c r="I36" s="12" t="s">
        <v>15</v>
      </c>
      <c r="J36" s="24">
        <v>0</v>
      </c>
      <c r="K36" s="19"/>
      <c r="L36" s="28">
        <v>400000</v>
      </c>
      <c r="M36" s="25">
        <v>600000</v>
      </c>
      <c r="N36" s="25">
        <v>900000</v>
      </c>
      <c r="O36" s="24">
        <v>900000</v>
      </c>
      <c r="P36" s="2"/>
      <c r="Q36" s="1"/>
    </row>
    <row r="37" spans="1:17" ht="19" x14ac:dyDescent="0.25">
      <c r="A37" s="2"/>
      <c r="B37" s="2"/>
      <c r="C37" s="2"/>
      <c r="D37" s="2"/>
      <c r="E37" s="16"/>
      <c r="F37" s="1"/>
      <c r="G37" s="1"/>
      <c r="H37" s="2"/>
      <c r="I37" s="3" t="s">
        <v>16</v>
      </c>
      <c r="J37" s="17">
        <f>(J35+J36)*(1+$G35)</f>
        <v>0</v>
      </c>
      <c r="K37" s="17"/>
      <c r="L37" s="17">
        <f>(L35+L36)*(1+$G35)</f>
        <v>525680</v>
      </c>
      <c r="M37" s="17">
        <f>(M35+M36)*(1+$G35)</f>
        <v>1261632</v>
      </c>
      <c r="N37" s="17">
        <f>(N35+N36)*(1+$G35)</f>
        <v>1839880</v>
      </c>
      <c r="O37" s="17">
        <f>(O35+O36)*(1+$G35)</f>
        <v>1839880</v>
      </c>
      <c r="P37" s="2"/>
      <c r="Q37" s="1"/>
    </row>
    <row r="38" spans="1:17" ht="19" x14ac:dyDescent="0.25">
      <c r="A38" s="2"/>
      <c r="B38" s="2"/>
      <c r="C38" s="2"/>
      <c r="D38" s="2"/>
      <c r="E38" s="2"/>
      <c r="F38" s="2"/>
      <c r="G38" s="2"/>
      <c r="H38" s="2"/>
      <c r="I38" s="2"/>
      <c r="J38" s="50"/>
      <c r="K38" s="49"/>
      <c r="L38" s="50"/>
      <c r="M38" s="50"/>
      <c r="N38" s="50"/>
      <c r="O38" s="50"/>
      <c r="P38" s="2"/>
      <c r="Q38" s="1"/>
    </row>
    <row r="39" spans="1:17" ht="20" thickBot="1" x14ac:dyDescent="0.3">
      <c r="A39" s="2"/>
      <c r="B39" s="2"/>
      <c r="C39" s="2"/>
      <c r="D39" s="2"/>
      <c r="E39" s="2"/>
      <c r="F39" s="2"/>
      <c r="G39" s="2"/>
      <c r="H39" s="2"/>
      <c r="I39" s="3" t="s">
        <v>100</v>
      </c>
      <c r="J39" s="17"/>
      <c r="K39" s="17"/>
      <c r="L39" s="17"/>
      <c r="M39" s="17"/>
      <c r="N39" s="17"/>
      <c r="O39" s="17"/>
      <c r="P39" s="2"/>
      <c r="Q39" s="1"/>
    </row>
    <row r="40" spans="1:17" ht="19" x14ac:dyDescent="0.25">
      <c r="A40" s="2"/>
      <c r="B40" s="2"/>
      <c r="C40" s="2"/>
      <c r="D40" s="2"/>
      <c r="E40" s="2"/>
      <c r="F40" s="2"/>
      <c r="G40" s="2"/>
      <c r="H40" s="2"/>
      <c r="I40" s="46" t="s">
        <v>94</v>
      </c>
      <c r="J40" s="53">
        <v>50000</v>
      </c>
      <c r="K40" s="45"/>
      <c r="L40" s="51"/>
      <c r="M40" s="52"/>
      <c r="N40" s="52"/>
      <c r="O40" s="53"/>
      <c r="P40" s="2"/>
      <c r="Q40" s="1"/>
    </row>
    <row r="41" spans="1:17" ht="19" x14ac:dyDescent="0.25">
      <c r="A41" s="2"/>
      <c r="B41" s="2"/>
      <c r="C41" s="2"/>
      <c r="D41" s="2"/>
      <c r="E41" s="2"/>
      <c r="F41" s="2"/>
      <c r="G41" s="2"/>
      <c r="H41" s="2"/>
      <c r="I41" s="47" t="s">
        <v>95</v>
      </c>
      <c r="J41" s="56"/>
      <c r="K41" s="45"/>
      <c r="L41" s="54"/>
      <c r="M41" s="55"/>
      <c r="N41" s="55"/>
      <c r="O41" s="56"/>
      <c r="P41" s="2"/>
      <c r="Q41" s="1"/>
    </row>
    <row r="42" spans="1:17" ht="19" x14ac:dyDescent="0.25">
      <c r="A42" s="2"/>
      <c r="B42" s="2"/>
      <c r="C42" s="2"/>
      <c r="D42" s="2"/>
      <c r="E42" s="2"/>
      <c r="F42" s="2"/>
      <c r="G42" s="2"/>
      <c r="H42" s="2"/>
      <c r="I42" s="47" t="s">
        <v>96</v>
      </c>
      <c r="J42" s="56"/>
      <c r="K42" s="45"/>
      <c r="L42" s="54"/>
      <c r="M42" s="55"/>
      <c r="N42" s="55"/>
      <c r="O42" s="56"/>
      <c r="P42" s="2"/>
      <c r="Q42" s="1"/>
    </row>
    <row r="43" spans="1:17" ht="19" x14ac:dyDescent="0.25">
      <c r="A43" s="2"/>
      <c r="B43" s="2"/>
      <c r="C43" s="2"/>
      <c r="D43" s="2"/>
      <c r="E43" s="2"/>
      <c r="F43" s="2"/>
      <c r="G43" s="2"/>
      <c r="H43" s="2"/>
      <c r="I43" s="47"/>
      <c r="J43" s="56"/>
      <c r="K43" s="45"/>
      <c r="L43" s="54"/>
      <c r="M43" s="55"/>
      <c r="N43" s="55"/>
      <c r="O43" s="56"/>
      <c r="P43" s="2"/>
      <c r="Q43" s="1"/>
    </row>
    <row r="44" spans="1:17" ht="20" thickBot="1" x14ac:dyDescent="0.3">
      <c r="A44" s="2"/>
      <c r="B44" s="2"/>
      <c r="C44" s="2"/>
      <c r="D44" s="2"/>
      <c r="E44" s="2"/>
      <c r="F44" s="2"/>
      <c r="G44" s="2"/>
      <c r="H44" s="2"/>
      <c r="I44" s="48"/>
      <c r="J44" s="59"/>
      <c r="K44" s="45"/>
      <c r="L44" s="57"/>
      <c r="M44" s="58"/>
      <c r="N44" s="58"/>
      <c r="O44" s="59"/>
      <c r="P44" s="2"/>
      <c r="Q44" s="1"/>
    </row>
    <row r="45" spans="1:17" ht="19" x14ac:dyDescent="0.25">
      <c r="A45" s="2"/>
      <c r="B45" s="2"/>
      <c r="C45" s="2"/>
      <c r="D45" s="2"/>
      <c r="E45" s="2"/>
      <c r="F45" s="2"/>
      <c r="G45" s="2"/>
      <c r="H45" s="2"/>
      <c r="I45" s="44" t="s">
        <v>91</v>
      </c>
      <c r="J45" s="45">
        <f>SUM(J40:J44)</f>
        <v>50000</v>
      </c>
      <c r="K45" s="45"/>
      <c r="L45" s="45">
        <f>SUM(L40:L44)</f>
        <v>0</v>
      </c>
      <c r="M45" s="45">
        <f t="shared" ref="M45:O45" si="5">SUM(M40:M44)</f>
        <v>0</v>
      </c>
      <c r="N45" s="45">
        <f t="shared" si="5"/>
        <v>0</v>
      </c>
      <c r="O45" s="45">
        <f t="shared" si="5"/>
        <v>0</v>
      </c>
      <c r="P45" s="2"/>
      <c r="Q45" s="1"/>
    </row>
    <row r="46" spans="1:17" ht="20" thickBot="1" x14ac:dyDescent="0.3">
      <c r="A46" s="1"/>
      <c r="B46" s="1"/>
      <c r="C46" s="1"/>
      <c r="D46" s="1"/>
      <c r="E46" s="1"/>
      <c r="F46" s="1"/>
      <c r="G46" s="1"/>
      <c r="H46" s="1"/>
      <c r="I46" s="2"/>
      <c r="J46" s="26"/>
      <c r="K46" s="2"/>
      <c r="L46" s="26"/>
      <c r="M46" s="26"/>
      <c r="N46" s="26"/>
      <c r="O46" s="26"/>
      <c r="P46" s="1"/>
      <c r="Q46" s="1"/>
    </row>
    <row r="47" spans="1:17" ht="20" thickBot="1" x14ac:dyDescent="0.3">
      <c r="A47" s="1"/>
      <c r="B47" s="1"/>
      <c r="C47" s="1"/>
      <c r="D47" s="1"/>
      <c r="E47" s="1"/>
      <c r="F47" s="1"/>
      <c r="G47" s="1"/>
      <c r="H47" s="1"/>
      <c r="I47" s="3" t="s">
        <v>84</v>
      </c>
      <c r="J47" s="27">
        <f>J7-J19-J32-J37+J45</f>
        <v>-990000</v>
      </c>
      <c r="K47" s="17"/>
      <c r="L47" s="27">
        <f>L7-L19-L32-L37+L45</f>
        <v>28459320</v>
      </c>
      <c r="M47" s="27">
        <f t="shared" ref="M47:O47" si="6">M7-M19-M32-M37+M45</f>
        <v>-1921632</v>
      </c>
      <c r="N47" s="27">
        <f t="shared" si="6"/>
        <v>-2379880</v>
      </c>
      <c r="O47" s="27">
        <f t="shared" si="6"/>
        <v>-2259880</v>
      </c>
      <c r="P47" s="1"/>
      <c r="Q47" s="1"/>
    </row>
    <row r="48" spans="1:17" ht="19" x14ac:dyDescent="0.25">
      <c r="A48" s="1"/>
      <c r="B48" s="1"/>
      <c r="C48" s="1"/>
      <c r="D48" s="1"/>
      <c r="E48" s="1"/>
      <c r="F48" s="1"/>
      <c r="G48" s="1"/>
      <c r="H48" s="1"/>
      <c r="I48" s="2" t="s">
        <v>85</v>
      </c>
      <c r="J48" s="2"/>
      <c r="K48" s="2"/>
      <c r="L48" s="2"/>
      <c r="M48" s="2"/>
      <c r="N48" s="2"/>
      <c r="O48" s="2"/>
      <c r="P48" s="1"/>
      <c r="Q48" s="1"/>
    </row>
    <row r="49" spans="1:17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</sheetData>
  <mergeCells count="1">
    <mergeCell ref="C5:E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7A2EA-6F05-4147-9006-739AE9424CD9}">
  <dimension ref="A1:Q77"/>
  <sheetViews>
    <sheetView tabSelected="1" topLeftCell="A9" workbookViewId="0">
      <selection activeCell="I40" sqref="I40"/>
    </sheetView>
  </sheetViews>
  <sheetFormatPr baseColWidth="10" defaultRowHeight="16" x14ac:dyDescent="0.2"/>
  <cols>
    <col min="1" max="1" width="6.83203125" customWidth="1"/>
    <col min="2" max="2" width="22.5" customWidth="1"/>
    <col min="3" max="3" width="14.6640625" customWidth="1"/>
    <col min="4" max="4" width="16.83203125" customWidth="1"/>
    <col min="5" max="5" width="15.5" bestFit="1" customWidth="1"/>
    <col min="6" max="6" width="15.6640625" customWidth="1"/>
    <col min="7" max="7" width="15.5" bestFit="1" customWidth="1"/>
    <col min="9" max="9" width="39.83203125" customWidth="1"/>
    <col min="10" max="10" width="18" customWidth="1"/>
    <col min="12" max="12" width="15.5" customWidth="1"/>
    <col min="13" max="13" width="14.83203125" customWidth="1"/>
    <col min="14" max="14" width="15" customWidth="1"/>
    <col min="15" max="15" width="15.5" bestFit="1" customWidth="1"/>
  </cols>
  <sheetData>
    <row r="1" spans="1:17" ht="1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</row>
    <row r="2" spans="1:17" ht="19" x14ac:dyDescent="0.25">
      <c r="A2" s="2"/>
      <c r="B2" s="3" t="s">
        <v>5</v>
      </c>
      <c r="C2" s="2"/>
      <c r="D2" s="2"/>
      <c r="E2" s="2"/>
      <c r="F2" s="2"/>
      <c r="G2" s="2"/>
      <c r="H2" s="2"/>
      <c r="I2" s="3" t="s">
        <v>7</v>
      </c>
      <c r="J2" s="2"/>
      <c r="K2" s="2"/>
      <c r="L2" s="2"/>
      <c r="M2" s="2"/>
      <c r="N2" s="2"/>
      <c r="O2" s="2"/>
      <c r="P2" s="2"/>
      <c r="Q2" s="1"/>
    </row>
    <row r="3" spans="1:17" ht="19" x14ac:dyDescent="0.25">
      <c r="A3" s="2"/>
      <c r="B3" s="3" t="s">
        <v>6</v>
      </c>
      <c r="C3" s="2"/>
      <c r="D3" s="2"/>
      <c r="E3" s="2"/>
      <c r="F3" s="2"/>
      <c r="G3" s="2"/>
      <c r="H3" s="2"/>
      <c r="I3" s="2"/>
      <c r="J3" s="6">
        <f>G5</f>
        <v>2024</v>
      </c>
      <c r="K3" s="2"/>
      <c r="L3" s="6">
        <f>J3+1</f>
        <v>2025</v>
      </c>
      <c r="M3" s="6">
        <f>J3+2</f>
        <v>2026</v>
      </c>
      <c r="N3" s="6">
        <f>J3+3</f>
        <v>2027</v>
      </c>
      <c r="O3" s="6">
        <f>J3+4</f>
        <v>2028</v>
      </c>
      <c r="P3" s="2"/>
      <c r="Q3" s="1"/>
    </row>
    <row r="4" spans="1:17" ht="20" thickBot="1" x14ac:dyDescent="0.3">
      <c r="A4" s="2"/>
      <c r="B4" s="2"/>
      <c r="C4" s="2"/>
      <c r="D4" s="2"/>
      <c r="E4" s="2"/>
      <c r="F4" s="2"/>
      <c r="G4" s="2"/>
      <c r="H4" s="2"/>
      <c r="I4" s="3" t="s">
        <v>60</v>
      </c>
      <c r="J4" s="2"/>
      <c r="K4" s="2"/>
      <c r="L4" s="2"/>
      <c r="M4" s="2"/>
      <c r="N4" s="2"/>
      <c r="O4" s="2"/>
      <c r="P4" s="2"/>
      <c r="Q4" s="1"/>
    </row>
    <row r="5" spans="1:17" ht="20" thickBot="1" x14ac:dyDescent="0.3">
      <c r="A5" s="2"/>
      <c r="B5" s="4" t="s">
        <v>46</v>
      </c>
      <c r="C5" s="41"/>
      <c r="D5" s="42"/>
      <c r="E5" s="43"/>
      <c r="F5" s="4" t="s">
        <v>47</v>
      </c>
      <c r="G5" s="5">
        <v>2024</v>
      </c>
      <c r="H5" s="2"/>
      <c r="I5" s="2" t="s">
        <v>61</v>
      </c>
      <c r="J5" s="15">
        <f>C12</f>
        <v>50000</v>
      </c>
      <c r="K5" s="2"/>
      <c r="L5" s="15">
        <f>D12</f>
        <v>100000</v>
      </c>
      <c r="M5" s="15">
        <f>E12</f>
        <v>180000</v>
      </c>
      <c r="N5" s="15">
        <f>F12</f>
        <v>360000</v>
      </c>
      <c r="O5" s="15">
        <f>G12</f>
        <v>630000</v>
      </c>
      <c r="P5" s="2"/>
      <c r="Q5" s="1"/>
    </row>
    <row r="6" spans="1:17" ht="19" x14ac:dyDescent="0.25">
      <c r="A6" s="2"/>
      <c r="B6" s="2"/>
      <c r="C6" s="2"/>
      <c r="D6" s="2"/>
      <c r="E6" s="2"/>
      <c r="F6" s="2"/>
      <c r="G6" s="2"/>
      <c r="H6" s="2"/>
      <c r="I6" s="2" t="s">
        <v>62</v>
      </c>
      <c r="J6" s="15">
        <f>C19</f>
        <v>240000</v>
      </c>
      <c r="K6" s="2"/>
      <c r="L6" s="15">
        <f>D19</f>
        <v>1200000</v>
      </c>
      <c r="M6" s="15">
        <f>E19</f>
        <v>2400000</v>
      </c>
      <c r="N6" s="15">
        <f>F19</f>
        <v>6000000</v>
      </c>
      <c r="O6" s="15">
        <f>G19</f>
        <v>9000000</v>
      </c>
      <c r="P6" s="2"/>
      <c r="Q6" s="1"/>
    </row>
    <row r="7" spans="1:17" ht="19" x14ac:dyDescent="0.25">
      <c r="A7" s="2"/>
      <c r="B7" s="2"/>
      <c r="C7" s="2"/>
      <c r="D7" s="2"/>
      <c r="E7" s="2"/>
      <c r="F7" s="2"/>
      <c r="G7" s="2"/>
      <c r="H7" s="2"/>
      <c r="I7" s="3" t="s">
        <v>63</v>
      </c>
      <c r="J7" s="33">
        <f t="shared" ref="J7" si="0">SUM(J5:J6)</f>
        <v>290000</v>
      </c>
      <c r="K7" s="2"/>
      <c r="L7" s="33">
        <f>SUM(L5:L6)</f>
        <v>1300000</v>
      </c>
      <c r="M7" s="33">
        <f>SUM(M5:M6)</f>
        <v>2580000</v>
      </c>
      <c r="N7" s="33">
        <f t="shared" ref="N7:O7" si="1">SUM(N5:N6)</f>
        <v>6360000</v>
      </c>
      <c r="O7" s="33">
        <f t="shared" si="1"/>
        <v>9630000</v>
      </c>
      <c r="P7" s="2"/>
      <c r="Q7" s="1"/>
    </row>
    <row r="8" spans="1:17" ht="19" x14ac:dyDescent="0.25">
      <c r="A8" s="2"/>
      <c r="B8" s="1"/>
      <c r="C8" s="6">
        <f>$G5</f>
        <v>2024</v>
      </c>
      <c r="D8" s="6">
        <f>$G5+1</f>
        <v>2025</v>
      </c>
      <c r="E8" s="6">
        <f>$G5+2</f>
        <v>2026</v>
      </c>
      <c r="F8" s="6">
        <f>$G5+3</f>
        <v>2027</v>
      </c>
      <c r="G8" s="6">
        <f>$G5+4</f>
        <v>2028</v>
      </c>
      <c r="H8" s="2"/>
      <c r="I8" s="2"/>
      <c r="J8" s="15"/>
      <c r="K8" s="2"/>
      <c r="L8" s="15"/>
      <c r="M8" s="15"/>
      <c r="N8" s="15"/>
      <c r="O8" s="15"/>
      <c r="P8" s="2"/>
      <c r="Q8" s="1"/>
    </row>
    <row r="9" spans="1:17" ht="20" thickBot="1" x14ac:dyDescent="0.3">
      <c r="A9" s="2"/>
      <c r="B9" s="3" t="s">
        <v>48</v>
      </c>
      <c r="C9" s="1"/>
      <c r="D9" s="1"/>
      <c r="E9" s="1"/>
      <c r="F9" s="1"/>
      <c r="G9" s="1"/>
      <c r="H9" s="2"/>
      <c r="I9" s="3" t="s">
        <v>64</v>
      </c>
      <c r="J9" s="15"/>
      <c r="K9" s="2"/>
      <c r="L9" s="15"/>
      <c r="M9" s="15"/>
      <c r="N9" s="15"/>
      <c r="O9" s="15"/>
      <c r="P9" s="2"/>
      <c r="Q9" s="1"/>
    </row>
    <row r="10" spans="1:17" ht="19" x14ac:dyDescent="0.25">
      <c r="A10" s="2"/>
      <c r="B10" s="7" t="s">
        <v>49</v>
      </c>
      <c r="C10" s="8">
        <v>500</v>
      </c>
      <c r="D10" s="9">
        <v>500</v>
      </c>
      <c r="E10" s="9">
        <v>600</v>
      </c>
      <c r="F10" s="9">
        <v>600</v>
      </c>
      <c r="G10" s="10">
        <v>700</v>
      </c>
      <c r="H10" s="2"/>
      <c r="I10" s="18" t="s">
        <v>65</v>
      </c>
      <c r="J10" s="10">
        <v>60000</v>
      </c>
      <c r="K10" s="36"/>
      <c r="L10" s="15"/>
      <c r="M10" s="15"/>
      <c r="N10" s="15"/>
      <c r="O10" s="15"/>
      <c r="P10" s="2"/>
      <c r="Q10" s="1"/>
    </row>
    <row r="11" spans="1:17" ht="20" thickBot="1" x14ac:dyDescent="0.3">
      <c r="A11" s="2"/>
      <c r="B11" s="11" t="s">
        <v>50</v>
      </c>
      <c r="C11" s="12">
        <v>100</v>
      </c>
      <c r="D11" s="13">
        <v>200</v>
      </c>
      <c r="E11" s="13">
        <v>300</v>
      </c>
      <c r="F11" s="13">
        <v>600</v>
      </c>
      <c r="G11" s="14">
        <v>900</v>
      </c>
      <c r="H11" s="2"/>
      <c r="I11" s="23" t="s">
        <v>66</v>
      </c>
      <c r="J11" s="22">
        <v>500000</v>
      </c>
      <c r="K11" s="36"/>
      <c r="L11" s="15"/>
      <c r="M11" s="15"/>
      <c r="N11" s="15"/>
      <c r="O11" s="15"/>
      <c r="P11" s="2"/>
      <c r="Q11" s="1"/>
    </row>
    <row r="12" spans="1:17" ht="19" x14ac:dyDescent="0.25">
      <c r="A12" s="2"/>
      <c r="B12" s="3" t="s">
        <v>51</v>
      </c>
      <c r="C12" s="35">
        <f>C10*C11</f>
        <v>50000</v>
      </c>
      <c r="D12" s="35">
        <f t="shared" ref="D12:G12" si="2">D10*D11</f>
        <v>100000</v>
      </c>
      <c r="E12" s="35">
        <f t="shared" si="2"/>
        <v>180000</v>
      </c>
      <c r="F12" s="35">
        <f t="shared" si="2"/>
        <v>360000</v>
      </c>
      <c r="G12" s="35">
        <f t="shared" si="2"/>
        <v>630000</v>
      </c>
      <c r="H12" s="2"/>
      <c r="I12" s="23" t="s">
        <v>86</v>
      </c>
      <c r="J12" s="22">
        <v>50000</v>
      </c>
      <c r="K12" s="36"/>
      <c r="L12" s="15"/>
      <c r="M12" s="15"/>
      <c r="N12" s="15"/>
      <c r="O12" s="15"/>
      <c r="P12" s="2"/>
      <c r="Q12" s="1"/>
    </row>
    <row r="13" spans="1:17" ht="19" x14ac:dyDescent="0.25">
      <c r="A13" s="2"/>
      <c r="B13" s="2"/>
      <c r="C13" s="2"/>
      <c r="D13" s="2"/>
      <c r="E13" s="2"/>
      <c r="F13" s="2"/>
      <c r="G13" s="2"/>
      <c r="H13" s="2"/>
      <c r="I13" s="23" t="s">
        <v>67</v>
      </c>
      <c r="J13" s="22">
        <v>50000</v>
      </c>
      <c r="K13" s="36"/>
      <c r="L13" s="15"/>
      <c r="M13" s="15"/>
      <c r="N13" s="15"/>
      <c r="O13" s="15"/>
      <c r="P13" s="2"/>
      <c r="Q13" s="1"/>
    </row>
    <row r="14" spans="1:17" ht="19" x14ac:dyDescent="0.25">
      <c r="A14" s="2"/>
      <c r="B14" s="2"/>
      <c r="C14" s="2"/>
      <c r="D14" s="2"/>
      <c r="E14" s="2"/>
      <c r="F14" s="2"/>
      <c r="G14" s="2"/>
      <c r="H14" s="2"/>
      <c r="I14" s="23" t="s">
        <v>87</v>
      </c>
      <c r="J14" s="22">
        <v>10000</v>
      </c>
      <c r="K14" s="36"/>
      <c r="L14" s="15"/>
      <c r="M14" s="15"/>
      <c r="N14" s="15"/>
      <c r="O14" s="15"/>
      <c r="P14" s="2"/>
      <c r="Q14" s="1"/>
    </row>
    <row r="15" spans="1:17" ht="20" thickBot="1" x14ac:dyDescent="0.3">
      <c r="A15" s="2"/>
      <c r="B15" s="3" t="s">
        <v>52</v>
      </c>
      <c r="C15" s="2"/>
      <c r="D15" s="2"/>
      <c r="E15" s="2"/>
      <c r="F15" s="2"/>
      <c r="G15" s="2"/>
      <c r="H15" s="15"/>
      <c r="I15" s="23" t="s">
        <v>68</v>
      </c>
      <c r="J15" s="22">
        <v>10000</v>
      </c>
      <c r="K15" s="36"/>
      <c r="L15" s="15"/>
      <c r="M15" s="15"/>
      <c r="N15" s="15"/>
      <c r="O15" s="15"/>
      <c r="P15" s="2"/>
      <c r="Q15" s="1"/>
    </row>
    <row r="16" spans="1:17" ht="19" x14ac:dyDescent="0.25">
      <c r="A16" s="2"/>
      <c r="B16" s="7" t="s">
        <v>53</v>
      </c>
      <c r="C16" s="8">
        <v>200</v>
      </c>
      <c r="D16" s="9">
        <v>200</v>
      </c>
      <c r="E16" s="9">
        <v>200</v>
      </c>
      <c r="F16" s="9">
        <v>250</v>
      </c>
      <c r="G16" s="10">
        <v>250</v>
      </c>
      <c r="H16" s="2"/>
      <c r="I16" s="23"/>
      <c r="J16" s="22"/>
      <c r="K16" s="36"/>
      <c r="L16" s="15"/>
      <c r="M16" s="15"/>
      <c r="N16" s="15"/>
      <c r="O16" s="15"/>
      <c r="P16" s="2"/>
      <c r="Q16" s="1"/>
    </row>
    <row r="17" spans="1:17" ht="19" x14ac:dyDescent="0.25">
      <c r="A17" s="2"/>
      <c r="B17" s="20" t="s">
        <v>54</v>
      </c>
      <c r="C17" s="31">
        <f>C16*12</f>
        <v>2400</v>
      </c>
      <c r="D17" s="31">
        <f>D16*12</f>
        <v>2400</v>
      </c>
      <c r="E17" s="31">
        <f t="shared" ref="E17" si="3">E16*12</f>
        <v>2400</v>
      </c>
      <c r="F17" s="31">
        <f>F16*12</f>
        <v>3000</v>
      </c>
      <c r="G17" s="32">
        <f>G16*12</f>
        <v>3000</v>
      </c>
      <c r="H17" s="2"/>
      <c r="I17" s="23"/>
      <c r="J17" s="22"/>
      <c r="K17" s="36"/>
      <c r="L17" s="15"/>
      <c r="M17" s="15"/>
      <c r="N17" s="15"/>
      <c r="O17" s="15"/>
      <c r="P17" s="2"/>
      <c r="Q17" s="1"/>
    </row>
    <row r="18" spans="1:17" ht="20" thickBot="1" x14ac:dyDescent="0.3">
      <c r="A18" s="2"/>
      <c r="B18" s="11" t="s">
        <v>50</v>
      </c>
      <c r="C18" s="12">
        <v>100</v>
      </c>
      <c r="D18" s="13">
        <v>500</v>
      </c>
      <c r="E18" s="13">
        <v>1000</v>
      </c>
      <c r="F18" s="13">
        <v>2000</v>
      </c>
      <c r="G18" s="14">
        <v>3000</v>
      </c>
      <c r="H18" s="2"/>
      <c r="I18" s="12"/>
      <c r="J18" s="24"/>
      <c r="K18" s="36"/>
      <c r="L18" s="15"/>
      <c r="M18" s="15"/>
      <c r="N18" s="15"/>
      <c r="O18" s="15"/>
      <c r="P18" s="2"/>
      <c r="Q18" s="1"/>
    </row>
    <row r="19" spans="1:17" ht="19" x14ac:dyDescent="0.25">
      <c r="A19" s="2"/>
      <c r="B19" s="3" t="s">
        <v>51</v>
      </c>
      <c r="C19" s="35">
        <f>C18*C17</f>
        <v>240000</v>
      </c>
      <c r="D19" s="35">
        <f>D18*D17</f>
        <v>1200000</v>
      </c>
      <c r="E19" s="35">
        <f>E18*E17</f>
        <v>2400000</v>
      </c>
      <c r="F19" s="35">
        <f>F18*F17</f>
        <v>6000000</v>
      </c>
      <c r="G19" s="35">
        <f>G18*G17</f>
        <v>9000000</v>
      </c>
      <c r="H19" s="2"/>
      <c r="I19" s="3" t="s">
        <v>69</v>
      </c>
      <c r="J19" s="17">
        <f>SUM(J10:J18)</f>
        <v>680000</v>
      </c>
      <c r="K19" s="2"/>
      <c r="L19" s="17"/>
      <c r="M19" s="17"/>
      <c r="N19" s="17"/>
      <c r="O19" s="17"/>
      <c r="P19" s="2"/>
      <c r="Q19" s="1"/>
    </row>
    <row r="20" spans="1:17" ht="19" x14ac:dyDescent="0.25">
      <c r="A20" s="2"/>
      <c r="B20" s="2"/>
      <c r="C20" s="16"/>
      <c r="D20" s="16"/>
      <c r="E20" s="16"/>
      <c r="F20" s="16"/>
      <c r="G20" s="16"/>
      <c r="H20" s="2"/>
      <c r="I20" s="2"/>
      <c r="J20" s="15"/>
      <c r="K20" s="2"/>
      <c r="L20" s="15"/>
      <c r="M20" s="15"/>
      <c r="N20" s="15"/>
      <c r="O20" s="15"/>
      <c r="P20" s="2"/>
      <c r="Q20" s="1"/>
    </row>
    <row r="21" spans="1:17" ht="20" thickBot="1" x14ac:dyDescent="0.3">
      <c r="A21" s="2"/>
      <c r="B21" s="2"/>
      <c r="C21" s="16"/>
      <c r="D21" s="16"/>
      <c r="E21" s="16"/>
      <c r="F21" s="16"/>
      <c r="G21" s="16"/>
      <c r="H21" s="2"/>
      <c r="I21" s="3" t="s">
        <v>70</v>
      </c>
      <c r="J21" s="15"/>
      <c r="K21" s="2"/>
      <c r="L21" s="15"/>
      <c r="M21" s="15"/>
      <c r="N21" s="15"/>
      <c r="O21" s="15"/>
      <c r="P21" s="2"/>
      <c r="Q21" s="1"/>
    </row>
    <row r="22" spans="1:17" ht="19" x14ac:dyDescent="0.25">
      <c r="A22" s="2"/>
      <c r="B22" s="34" t="s">
        <v>35</v>
      </c>
      <c r="C22" s="16" t="s">
        <v>55</v>
      </c>
      <c r="D22" s="16"/>
      <c r="E22" s="16"/>
      <c r="F22" s="16"/>
      <c r="G22" s="16"/>
      <c r="H22" s="2"/>
      <c r="I22" s="38" t="s">
        <v>71</v>
      </c>
      <c r="J22" s="15"/>
      <c r="K22" s="37"/>
      <c r="L22" s="9">
        <v>600000</v>
      </c>
      <c r="M22" s="9">
        <v>800000</v>
      </c>
      <c r="N22" s="9">
        <v>2000000</v>
      </c>
      <c r="O22" s="10">
        <v>2500000</v>
      </c>
      <c r="P22" s="2"/>
      <c r="Q22" s="1"/>
    </row>
    <row r="23" spans="1:17" ht="19" x14ac:dyDescent="0.25">
      <c r="A23" s="2"/>
      <c r="B23" s="2"/>
      <c r="C23" s="16" t="s">
        <v>56</v>
      </c>
      <c r="D23" s="16"/>
      <c r="E23" s="16"/>
      <c r="F23" s="16"/>
      <c r="G23" s="16"/>
      <c r="H23" s="2"/>
      <c r="I23" s="39" t="s">
        <v>72</v>
      </c>
      <c r="J23" s="15"/>
      <c r="K23" s="37"/>
      <c r="L23" s="21">
        <v>200000</v>
      </c>
      <c r="M23" s="21">
        <v>300000</v>
      </c>
      <c r="N23" s="21">
        <v>300000</v>
      </c>
      <c r="O23" s="22">
        <v>300000</v>
      </c>
      <c r="P23" s="2"/>
      <c r="Q23" s="1"/>
    </row>
    <row r="24" spans="1:17" ht="19" x14ac:dyDescent="0.25">
      <c r="A24" s="2"/>
      <c r="B24" s="2"/>
      <c r="C24" s="16" t="s">
        <v>57</v>
      </c>
      <c r="D24" s="16"/>
      <c r="E24" s="16"/>
      <c r="F24" s="16"/>
      <c r="G24" s="16"/>
      <c r="H24" s="2"/>
      <c r="I24" s="39" t="s">
        <v>73</v>
      </c>
      <c r="J24" s="15"/>
      <c r="K24" s="37"/>
      <c r="L24" s="21">
        <v>100000</v>
      </c>
      <c r="M24" s="21">
        <v>150000</v>
      </c>
      <c r="N24" s="21">
        <v>150000</v>
      </c>
      <c r="O24" s="22">
        <v>150000</v>
      </c>
      <c r="P24" s="2"/>
      <c r="Q24" s="1"/>
    </row>
    <row r="25" spans="1:17" ht="19" x14ac:dyDescent="0.25">
      <c r="A25" s="2"/>
      <c r="B25" s="2"/>
      <c r="C25" s="16" t="s">
        <v>59</v>
      </c>
      <c r="D25" s="16"/>
      <c r="E25" s="16"/>
      <c r="F25" s="16"/>
      <c r="G25" s="16"/>
      <c r="H25" s="2"/>
      <c r="I25" s="39" t="s">
        <v>74</v>
      </c>
      <c r="J25" s="15"/>
      <c r="K25" s="37"/>
      <c r="L25" s="21">
        <v>0</v>
      </c>
      <c r="M25" s="21">
        <v>0</v>
      </c>
      <c r="N25" s="21">
        <v>0</v>
      </c>
      <c r="O25" s="22">
        <v>0</v>
      </c>
      <c r="P25" s="2"/>
      <c r="Q25" s="1"/>
    </row>
    <row r="26" spans="1:17" ht="19" x14ac:dyDescent="0.25">
      <c r="A26" s="2"/>
      <c r="B26" s="2"/>
      <c r="C26" s="16" t="s">
        <v>58</v>
      </c>
      <c r="D26" s="16"/>
      <c r="E26" s="16"/>
      <c r="F26" s="16"/>
      <c r="G26" s="16"/>
      <c r="H26" s="2"/>
      <c r="I26" s="39" t="s">
        <v>75</v>
      </c>
      <c r="J26" s="15"/>
      <c r="K26" s="37"/>
      <c r="L26" s="21">
        <v>20000</v>
      </c>
      <c r="M26" s="21">
        <v>40000</v>
      </c>
      <c r="N26" s="21">
        <v>40000</v>
      </c>
      <c r="O26" s="22">
        <v>40000</v>
      </c>
      <c r="P26" s="2"/>
      <c r="Q26" s="1"/>
    </row>
    <row r="27" spans="1:17" ht="19" x14ac:dyDescent="0.25">
      <c r="A27" s="2"/>
      <c r="B27" s="2"/>
      <c r="C27" s="16" t="s">
        <v>98</v>
      </c>
      <c r="D27" s="16"/>
      <c r="E27" s="16"/>
      <c r="F27" s="16"/>
      <c r="G27" s="16"/>
      <c r="H27" s="2"/>
      <c r="I27" s="39" t="s">
        <v>76</v>
      </c>
      <c r="J27" s="15"/>
      <c r="K27" s="37"/>
      <c r="L27" s="21">
        <v>15000</v>
      </c>
      <c r="M27" s="21">
        <v>20000</v>
      </c>
      <c r="N27" s="21">
        <v>20000</v>
      </c>
      <c r="O27" s="22">
        <v>20000</v>
      </c>
      <c r="P27" s="2"/>
      <c r="Q27" s="1"/>
    </row>
    <row r="28" spans="1:17" ht="19" x14ac:dyDescent="0.25">
      <c r="A28" s="2"/>
      <c r="B28" s="2"/>
      <c r="C28" s="16"/>
      <c r="D28" s="16"/>
      <c r="E28" s="16"/>
      <c r="F28" s="16"/>
      <c r="G28" s="16"/>
      <c r="H28" s="2"/>
      <c r="I28" s="39" t="s">
        <v>77</v>
      </c>
      <c r="J28" s="15"/>
      <c r="K28" s="37"/>
      <c r="L28" s="21">
        <v>100000</v>
      </c>
      <c r="M28" s="21">
        <v>150000</v>
      </c>
      <c r="N28" s="21">
        <v>150000</v>
      </c>
      <c r="O28" s="22">
        <v>150000</v>
      </c>
      <c r="P28" s="2"/>
      <c r="Q28" s="1"/>
    </row>
    <row r="29" spans="1:17" ht="19" x14ac:dyDescent="0.25">
      <c r="A29" s="2"/>
      <c r="B29" s="2"/>
      <c r="C29" s="16"/>
      <c r="D29" s="16"/>
      <c r="E29" s="16"/>
      <c r="F29" s="16"/>
      <c r="G29" s="16"/>
      <c r="H29" s="2"/>
      <c r="I29" s="39" t="s">
        <v>78</v>
      </c>
      <c r="J29" s="15"/>
      <c r="K29" s="37"/>
      <c r="L29" s="21">
        <v>20000</v>
      </c>
      <c r="M29" s="21">
        <v>20000</v>
      </c>
      <c r="N29" s="21">
        <v>20000</v>
      </c>
      <c r="O29" s="22">
        <v>20000</v>
      </c>
      <c r="P29" s="2"/>
      <c r="Q29" s="1"/>
    </row>
    <row r="30" spans="1:17" ht="19" x14ac:dyDescent="0.25">
      <c r="A30" s="2"/>
      <c r="B30" s="2"/>
      <c r="C30" s="16"/>
      <c r="D30" s="16"/>
      <c r="E30" s="16"/>
      <c r="F30" s="16"/>
      <c r="G30" s="16"/>
      <c r="H30" s="2"/>
      <c r="I30" s="39"/>
      <c r="J30" s="15"/>
      <c r="K30" s="37"/>
      <c r="L30" s="21"/>
      <c r="M30" s="21"/>
      <c r="N30" s="21"/>
      <c r="O30" s="22"/>
      <c r="P30" s="2"/>
      <c r="Q30" s="1"/>
    </row>
    <row r="31" spans="1:17" ht="20" thickBot="1" x14ac:dyDescent="0.3">
      <c r="A31" s="2"/>
      <c r="B31" s="2"/>
      <c r="C31" s="16"/>
      <c r="D31" s="16"/>
      <c r="E31" s="16"/>
      <c r="F31" s="16"/>
      <c r="G31" s="16"/>
      <c r="H31" s="2"/>
      <c r="I31" s="40"/>
      <c r="J31" s="15"/>
      <c r="K31" s="37"/>
      <c r="L31" s="28"/>
      <c r="M31" s="25"/>
      <c r="N31" s="25"/>
      <c r="O31" s="24"/>
      <c r="P31" s="2"/>
      <c r="Q31" s="1"/>
    </row>
    <row r="32" spans="1:17" ht="19" x14ac:dyDescent="0.25">
      <c r="A32" s="2"/>
      <c r="B32" s="2"/>
      <c r="C32" s="16"/>
      <c r="D32" s="16"/>
      <c r="E32" s="1"/>
      <c r="F32" s="1"/>
      <c r="G32" s="1"/>
      <c r="H32" s="2"/>
      <c r="I32" s="3" t="s">
        <v>79</v>
      </c>
      <c r="J32" s="17"/>
      <c r="K32" s="17"/>
      <c r="L32" s="17">
        <f t="shared" ref="L32:O32" si="4">SUM(L22:L31)</f>
        <v>1055000</v>
      </c>
      <c r="M32" s="17">
        <f t="shared" si="4"/>
        <v>1480000</v>
      </c>
      <c r="N32" s="17">
        <f t="shared" si="4"/>
        <v>2680000</v>
      </c>
      <c r="O32" s="17">
        <f t="shared" si="4"/>
        <v>3180000</v>
      </c>
      <c r="P32" s="2"/>
      <c r="Q32" s="1"/>
    </row>
    <row r="33" spans="1:17" ht="19" x14ac:dyDescent="0.25">
      <c r="A33" s="2"/>
      <c r="B33" s="2"/>
      <c r="C33" s="16"/>
      <c r="D33" s="16"/>
      <c r="E33" s="16"/>
      <c r="F33" s="1"/>
      <c r="G33" s="1"/>
      <c r="H33" s="2"/>
      <c r="I33" s="2"/>
      <c r="J33" s="15"/>
      <c r="K33" s="2"/>
      <c r="L33" s="15"/>
      <c r="M33" s="15"/>
      <c r="N33" s="15"/>
      <c r="O33" s="15"/>
      <c r="P33" s="2"/>
      <c r="Q33" s="1"/>
    </row>
    <row r="34" spans="1:17" ht="20" thickBot="1" x14ac:dyDescent="0.3">
      <c r="A34" s="2"/>
      <c r="B34" s="2"/>
      <c r="C34" s="16"/>
      <c r="D34" s="16"/>
      <c r="E34" s="16"/>
      <c r="F34" s="16"/>
      <c r="G34" s="16"/>
      <c r="H34" s="2"/>
      <c r="I34" s="3" t="s">
        <v>80</v>
      </c>
      <c r="J34" s="15"/>
      <c r="K34" s="2"/>
      <c r="L34" s="15"/>
      <c r="M34" s="15"/>
      <c r="N34" s="15"/>
      <c r="O34" s="15"/>
      <c r="P34" s="2"/>
      <c r="Q34" s="1"/>
    </row>
    <row r="35" spans="1:17" ht="20" thickBot="1" x14ac:dyDescent="0.3">
      <c r="A35" s="2"/>
      <c r="B35" s="2"/>
      <c r="C35" s="2"/>
      <c r="D35" s="2"/>
      <c r="E35" s="2"/>
      <c r="F35" s="29" t="s">
        <v>83</v>
      </c>
      <c r="G35" s="30">
        <v>0.31419999999999998</v>
      </c>
      <c r="H35" s="2"/>
      <c r="I35" s="18" t="s">
        <v>88</v>
      </c>
      <c r="J35" s="9">
        <v>0</v>
      </c>
      <c r="K35" s="19"/>
      <c r="L35" s="9">
        <v>0</v>
      </c>
      <c r="M35" s="9">
        <v>1000000</v>
      </c>
      <c r="N35" s="9">
        <v>1000000</v>
      </c>
      <c r="O35" s="10">
        <v>1000000</v>
      </c>
      <c r="P35" s="2"/>
      <c r="Q35" s="1"/>
    </row>
    <row r="36" spans="1:17" ht="20" thickBot="1" x14ac:dyDescent="0.3">
      <c r="A36" s="2"/>
      <c r="B36" s="2"/>
      <c r="C36" s="2"/>
      <c r="D36" s="2"/>
      <c r="E36" s="2"/>
      <c r="F36" s="2"/>
      <c r="G36" s="2"/>
      <c r="H36" s="2"/>
      <c r="I36" s="12" t="s">
        <v>81</v>
      </c>
      <c r="J36" s="24">
        <v>0</v>
      </c>
      <c r="K36" s="19"/>
      <c r="L36" s="28">
        <v>0</v>
      </c>
      <c r="M36" s="25">
        <v>600000</v>
      </c>
      <c r="N36" s="25">
        <v>900000</v>
      </c>
      <c r="O36" s="24">
        <v>1500000</v>
      </c>
      <c r="P36" s="2"/>
      <c r="Q36" s="1"/>
    </row>
    <row r="37" spans="1:17" ht="19" x14ac:dyDescent="0.25">
      <c r="A37" s="2"/>
      <c r="B37" s="2"/>
      <c r="C37" s="2"/>
      <c r="D37" s="2"/>
      <c r="E37" s="16"/>
      <c r="F37" s="1"/>
      <c r="G37" s="1"/>
      <c r="H37" s="2"/>
      <c r="I37" s="3" t="s">
        <v>82</v>
      </c>
      <c r="J37" s="17">
        <f>(J35+J36)*(1+$G35)</f>
        <v>0</v>
      </c>
      <c r="K37" s="17"/>
      <c r="L37" s="17">
        <f>(L35+L36)*(1+$G35)</f>
        <v>0</v>
      </c>
      <c r="M37" s="17">
        <f>(M35+M36)*(1+$G35)</f>
        <v>2102720</v>
      </c>
      <c r="N37" s="17">
        <f>(N35+N36)*(1+$G35)</f>
        <v>2496980</v>
      </c>
      <c r="O37" s="17">
        <f>(O35+O36)*(1+$G35)</f>
        <v>3285500</v>
      </c>
      <c r="P37" s="2"/>
      <c r="Q37" s="1"/>
    </row>
    <row r="38" spans="1:17" ht="19" x14ac:dyDescent="0.25">
      <c r="A38" s="2"/>
      <c r="B38" s="2"/>
      <c r="C38" s="2"/>
      <c r="D38" s="2"/>
      <c r="E38" s="16"/>
      <c r="F38" s="1"/>
      <c r="G38" s="1"/>
      <c r="H38" s="2"/>
      <c r="I38" s="3"/>
      <c r="J38" s="17"/>
      <c r="K38" s="17"/>
      <c r="L38" s="17"/>
      <c r="M38" s="17"/>
      <c r="N38" s="17"/>
      <c r="O38" s="17"/>
      <c r="P38" s="2"/>
      <c r="Q38" s="1"/>
    </row>
    <row r="39" spans="1:17" ht="20" thickBot="1" x14ac:dyDescent="0.3">
      <c r="A39" s="2"/>
      <c r="B39" s="2"/>
      <c r="C39" s="2"/>
      <c r="D39" s="2"/>
      <c r="E39" s="16"/>
      <c r="F39" s="1"/>
      <c r="G39" s="1"/>
      <c r="H39" s="2"/>
      <c r="I39" s="3" t="s">
        <v>99</v>
      </c>
      <c r="J39" s="17"/>
      <c r="K39" s="17"/>
      <c r="L39" s="17"/>
      <c r="M39" s="17"/>
      <c r="N39" s="17"/>
      <c r="O39" s="17"/>
      <c r="P39" s="2"/>
      <c r="Q39" s="1"/>
    </row>
    <row r="40" spans="1:17" ht="19" x14ac:dyDescent="0.25">
      <c r="A40" s="2"/>
      <c r="B40" s="2"/>
      <c r="C40" s="2"/>
      <c r="D40" s="2"/>
      <c r="E40" s="16"/>
      <c r="F40" s="1"/>
      <c r="G40" s="1"/>
      <c r="H40" s="2"/>
      <c r="I40" s="46" t="s">
        <v>89</v>
      </c>
      <c r="J40" s="53">
        <v>50000</v>
      </c>
      <c r="K40" s="45"/>
      <c r="L40" s="51"/>
      <c r="M40" s="52"/>
      <c r="N40" s="52"/>
      <c r="O40" s="53"/>
      <c r="P40" s="2"/>
      <c r="Q40" s="1"/>
    </row>
    <row r="41" spans="1:17" ht="19" x14ac:dyDescent="0.25">
      <c r="A41" s="2"/>
      <c r="B41" s="2"/>
      <c r="C41" s="2"/>
      <c r="D41" s="2"/>
      <c r="E41" s="16"/>
      <c r="F41" s="1"/>
      <c r="G41" s="1"/>
      <c r="H41" s="2"/>
      <c r="I41" s="47" t="s">
        <v>90</v>
      </c>
      <c r="J41" s="56"/>
      <c r="K41" s="45"/>
      <c r="L41" s="54"/>
      <c r="M41" s="55"/>
      <c r="N41" s="55"/>
      <c r="O41" s="56"/>
      <c r="P41" s="2"/>
      <c r="Q41" s="1"/>
    </row>
    <row r="42" spans="1:17" ht="19" x14ac:dyDescent="0.25">
      <c r="A42" s="2"/>
      <c r="B42" s="2"/>
      <c r="C42" s="2"/>
      <c r="D42" s="2"/>
      <c r="E42" s="16"/>
      <c r="F42" s="1"/>
      <c r="G42" s="1"/>
      <c r="H42" s="2"/>
      <c r="I42" s="47" t="s">
        <v>92</v>
      </c>
      <c r="J42" s="56"/>
      <c r="K42" s="45"/>
      <c r="L42" s="54"/>
      <c r="M42" s="55"/>
      <c r="N42" s="55"/>
      <c r="O42" s="56"/>
      <c r="P42" s="2"/>
      <c r="Q42" s="1"/>
    </row>
    <row r="43" spans="1:17" ht="19" x14ac:dyDescent="0.25">
      <c r="A43" s="2"/>
      <c r="B43" s="2"/>
      <c r="C43" s="2"/>
      <c r="D43" s="2"/>
      <c r="E43" s="16"/>
      <c r="F43" s="1"/>
      <c r="G43" s="1"/>
      <c r="H43" s="2"/>
      <c r="I43" s="47"/>
      <c r="J43" s="56"/>
      <c r="K43" s="45"/>
      <c r="L43" s="54"/>
      <c r="M43" s="55"/>
      <c r="N43" s="55"/>
      <c r="O43" s="56"/>
      <c r="P43" s="2"/>
      <c r="Q43" s="1"/>
    </row>
    <row r="44" spans="1:17" ht="20" thickBot="1" x14ac:dyDescent="0.3">
      <c r="A44" s="2"/>
      <c r="B44" s="2"/>
      <c r="C44" s="2"/>
      <c r="D44" s="2"/>
      <c r="E44" s="16"/>
      <c r="F44" s="1"/>
      <c r="G44" s="1"/>
      <c r="H44" s="2"/>
      <c r="I44" s="48"/>
      <c r="J44" s="59"/>
      <c r="K44" s="45"/>
      <c r="L44" s="57"/>
      <c r="M44" s="58"/>
      <c r="N44" s="58"/>
      <c r="O44" s="59"/>
      <c r="P44" s="2"/>
      <c r="Q44" s="1"/>
    </row>
    <row r="45" spans="1:17" ht="19" x14ac:dyDescent="0.25">
      <c r="A45" s="2"/>
      <c r="B45" s="2"/>
      <c r="C45" s="2"/>
      <c r="D45" s="2"/>
      <c r="E45" s="16"/>
      <c r="F45" s="1"/>
      <c r="G45" s="1"/>
      <c r="H45" s="2"/>
      <c r="I45" s="44" t="s">
        <v>91</v>
      </c>
      <c r="J45" s="45">
        <f>SUM(J40:J44)</f>
        <v>50000</v>
      </c>
      <c r="K45" s="45"/>
      <c r="L45" s="45">
        <f>SUM(L40:L44)</f>
        <v>0</v>
      </c>
      <c r="M45" s="45">
        <f t="shared" ref="M45:O45" si="5">SUM(M40:M44)</f>
        <v>0</v>
      </c>
      <c r="N45" s="45">
        <f t="shared" si="5"/>
        <v>0</v>
      </c>
      <c r="O45" s="45">
        <f t="shared" si="5"/>
        <v>0</v>
      </c>
      <c r="P45" s="2"/>
      <c r="Q45" s="1"/>
    </row>
    <row r="46" spans="1:17" ht="20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6"/>
      <c r="K46" s="2"/>
      <c r="L46" s="26"/>
      <c r="M46" s="26"/>
      <c r="N46" s="26"/>
      <c r="O46" s="26"/>
      <c r="P46" s="2"/>
      <c r="Q46" s="1"/>
    </row>
    <row r="47" spans="1:17" ht="20" thickBot="1" x14ac:dyDescent="0.3">
      <c r="A47" s="2"/>
      <c r="B47" s="2"/>
      <c r="C47" s="2"/>
      <c r="D47" s="2"/>
      <c r="E47" s="2"/>
      <c r="F47" s="2"/>
      <c r="G47" s="2"/>
      <c r="H47" s="2"/>
      <c r="I47" s="3" t="s">
        <v>84</v>
      </c>
      <c r="J47" s="27">
        <f>J7-J19-J32-J37+J45</f>
        <v>-340000</v>
      </c>
      <c r="K47" s="17"/>
      <c r="L47" s="27">
        <f>L7-L19-L32-L37+L45</f>
        <v>245000</v>
      </c>
      <c r="M47" s="27">
        <f t="shared" ref="M47:O47" si="6">M7-M19-M32-M37+M45</f>
        <v>-1002720</v>
      </c>
      <c r="N47" s="27">
        <f t="shared" si="6"/>
        <v>1183020</v>
      </c>
      <c r="O47" s="27">
        <f t="shared" si="6"/>
        <v>3164500</v>
      </c>
      <c r="P47" s="2"/>
      <c r="Q47" s="1"/>
    </row>
    <row r="48" spans="1:17" ht="19" x14ac:dyDescent="0.25">
      <c r="A48" s="2"/>
      <c r="B48" s="2"/>
      <c r="C48" s="2"/>
      <c r="D48" s="2"/>
      <c r="E48" s="2"/>
      <c r="F48" s="2"/>
      <c r="G48" s="2"/>
      <c r="H48" s="2"/>
      <c r="I48" s="2" t="s">
        <v>85</v>
      </c>
      <c r="J48" s="2"/>
      <c r="K48" s="2"/>
      <c r="L48" s="2"/>
      <c r="M48" s="2"/>
      <c r="N48" s="2"/>
      <c r="O48" s="2"/>
      <c r="P48" s="2"/>
      <c r="Q48" s="1"/>
    </row>
    <row r="49" spans="1:17" ht="19" x14ac:dyDescent="0.25">
      <c r="A49" s="2"/>
      <c r="B49" s="2"/>
      <c r="C49" s="2"/>
      <c r="D49" s="2"/>
      <c r="E49" s="2"/>
      <c r="F49" s="2"/>
      <c r="G49" s="2"/>
      <c r="H49" s="2"/>
      <c r="I49" s="1"/>
      <c r="J49" s="1"/>
      <c r="K49" s="1"/>
      <c r="L49" s="1"/>
      <c r="M49" s="1"/>
      <c r="N49" s="1"/>
      <c r="O49" s="1"/>
      <c r="P49" s="2"/>
      <c r="Q49" s="1"/>
    </row>
    <row r="50" spans="1:17" ht="19" x14ac:dyDescent="0.25">
      <c r="A50" s="2"/>
      <c r="B50" s="2"/>
      <c r="C50" s="2"/>
      <c r="D50" s="2"/>
      <c r="E50" s="2"/>
      <c r="F50" s="2"/>
      <c r="G50" s="2"/>
      <c r="H50" s="2"/>
      <c r="I50" s="1"/>
      <c r="J50" s="1"/>
      <c r="K50" s="1"/>
      <c r="L50" s="1"/>
      <c r="M50" s="1"/>
      <c r="N50" s="1"/>
      <c r="O50" s="1"/>
      <c r="P50" s="2"/>
      <c r="Q50" s="1"/>
    </row>
    <row r="51" spans="1:17" ht="19" x14ac:dyDescent="0.25">
      <c r="A51" s="2"/>
      <c r="B51" s="2"/>
      <c r="C51" s="2"/>
      <c r="D51" s="2"/>
      <c r="E51" s="2"/>
      <c r="F51" s="2"/>
      <c r="G51" s="2"/>
      <c r="H51" s="2"/>
      <c r="I51" s="1"/>
      <c r="J51" s="1"/>
      <c r="K51" s="1"/>
      <c r="L51" s="1"/>
      <c r="M51" s="1"/>
      <c r="N51" s="1"/>
      <c r="O51" s="1"/>
      <c r="P51" s="2"/>
      <c r="Q51" s="1"/>
    </row>
    <row r="52" spans="1:17" ht="19" x14ac:dyDescent="0.25">
      <c r="A52" s="2"/>
      <c r="B52" s="2"/>
      <c r="C52" s="2"/>
      <c r="D52" s="2"/>
      <c r="E52" s="2"/>
      <c r="F52" s="2"/>
      <c r="G52" s="2"/>
      <c r="H52" s="2"/>
      <c r="I52" s="1"/>
      <c r="J52" s="1"/>
      <c r="K52" s="1"/>
      <c r="L52" s="1"/>
      <c r="M52" s="1"/>
      <c r="N52" s="1"/>
      <c r="O52" s="1"/>
      <c r="P52" s="2"/>
      <c r="Q52" s="1"/>
    </row>
    <row r="53" spans="1:17" ht="19" x14ac:dyDescent="0.25">
      <c r="A53" s="2"/>
      <c r="B53" s="2"/>
      <c r="C53" s="2"/>
      <c r="D53" s="2"/>
      <c r="E53" s="2"/>
      <c r="F53" s="2"/>
      <c r="G53" s="2"/>
      <c r="H53" s="2"/>
      <c r="I53" s="1"/>
      <c r="J53" s="1"/>
      <c r="K53" s="1"/>
      <c r="L53" s="1"/>
      <c r="M53" s="1"/>
      <c r="N53" s="1"/>
      <c r="O53" s="1"/>
      <c r="P53" s="2"/>
      <c r="Q53" s="1"/>
    </row>
    <row r="54" spans="1:17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</sheetData>
  <mergeCells count="1">
    <mergeCell ref="C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Ekonomisk prognos (SE)</vt:lpstr>
      <vt:lpstr>Economic forecast (EN)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Daniel Freeman</cp:lastModifiedBy>
  <dcterms:created xsi:type="dcterms:W3CDTF">2021-05-21T11:31:20Z</dcterms:created>
  <dcterms:modified xsi:type="dcterms:W3CDTF">2023-10-17T11:16:38Z</dcterms:modified>
</cp:coreProperties>
</file>